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AGOSTO 2021\"/>
    </mc:Choice>
  </mc:AlternateContent>
  <bookViews>
    <workbookView xWindow="0" yWindow="0" windowWidth="20370" windowHeight="7680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  <sheet name="Hoja1" sheetId="14" r:id="rId13"/>
  </sheets>
  <externalReferences>
    <externalReference r:id="rId14"/>
  </externalReferences>
  <definedNames>
    <definedName name="_xlnm._FilterDatabase" localSheetId="2" hidden="1">Cuadre!$A$9:$G$9</definedName>
    <definedName name="_xlnm._FilterDatabase" localSheetId="11" hidden="1">'INFORME POR ANTIGUEDAD'!$A$11:$H$1427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69" i="13" l="1"/>
  <c r="D1449" i="13"/>
  <c r="D1439" i="13"/>
  <c r="D1429" i="13"/>
  <c r="D1424" i="13"/>
  <c r="D1405" i="13"/>
  <c r="D1402" i="13"/>
  <c r="D1388" i="13"/>
  <c r="D1377" i="13"/>
  <c r="D1374" i="13"/>
  <c r="D1372" i="13"/>
  <c r="D1361" i="13"/>
  <c r="D1355" i="13"/>
  <c r="D1323" i="13"/>
  <c r="D1322" i="13"/>
  <c r="D1320" i="13"/>
  <c r="D1300" i="13"/>
  <c r="D1277" i="13"/>
  <c r="D1231" i="13"/>
  <c r="D1223" i="13"/>
  <c r="D1197" i="13"/>
  <c r="D1134" i="13"/>
  <c r="D1133" i="13"/>
  <c r="D1022" i="13"/>
  <c r="D1019" i="13"/>
  <c r="D990" i="13"/>
  <c r="D948" i="13"/>
  <c r="D942" i="13"/>
  <c r="D935" i="13"/>
  <c r="D871" i="13"/>
  <c r="D841" i="13"/>
  <c r="D829" i="13"/>
  <c r="D819" i="13"/>
  <c r="D749" i="13"/>
  <c r="D710" i="13"/>
  <c r="D702" i="13"/>
  <c r="D700" i="13"/>
  <c r="D664" i="13"/>
  <c r="D566" i="13"/>
  <c r="D516" i="13"/>
  <c r="D515" i="13"/>
  <c r="D513" i="13"/>
  <c r="D504" i="13"/>
  <c r="D482" i="13"/>
  <c r="D468" i="13"/>
  <c r="D436" i="13"/>
  <c r="D430" i="13"/>
  <c r="D429" i="13"/>
  <c r="D402" i="13"/>
  <c r="D397" i="13"/>
  <c r="D393" i="13"/>
  <c r="D379" i="13"/>
  <c r="D325" i="13"/>
  <c r="D290" i="13"/>
  <c r="D289" i="13"/>
  <c r="D282" i="13"/>
  <c r="D223" i="13"/>
  <c r="D148" i="13"/>
  <c r="D139" i="13"/>
  <c r="D138" i="13"/>
  <c r="D135" i="13"/>
  <c r="D134" i="13"/>
  <c r="D113" i="13"/>
  <c r="D110" i="13"/>
  <c r="D38" i="13"/>
  <c r="D37" i="13"/>
  <c r="D26" i="13"/>
  <c r="D13" i="13"/>
  <c r="D12" i="13"/>
  <c r="F102" i="14" l="1"/>
  <c r="I32" i="14"/>
  <c r="C26" i="14"/>
  <c r="M22" i="14"/>
  <c r="F25" i="14"/>
  <c r="C14" i="14"/>
  <c r="J19" i="14"/>
  <c r="E1160" i="10" l="1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E18" i="12" s="1"/>
  <c r="C18" i="12"/>
  <c r="B18" i="12"/>
  <c r="D17" i="12"/>
  <c r="D16" i="12"/>
  <c r="D15" i="12"/>
  <c r="D18" i="12" s="1"/>
  <c r="D14" i="12"/>
  <c r="D13" i="12"/>
  <c r="E321" i="10"/>
  <c r="D106" i="9" l="1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K69" i="8"/>
  <c r="R40" i="8"/>
  <c r="R69" i="8" s="1"/>
  <c r="L40" i="8"/>
  <c r="L69" i="8" s="1"/>
  <c r="K40" i="8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H34" i="7" s="1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8" i="7" l="1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/>
  <c r="G110" i="7"/>
  <c r="H110" i="7" s="1"/>
  <c r="G114" i="7"/>
  <c r="H114" i="7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<sst xmlns="http://schemas.openxmlformats.org/spreadsheetml/2006/main" count="12314" uniqueCount="2662">
  <si>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</si>
  <si>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</si>
  <si>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</si>
  <si>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</si>
  <si>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</si>
  <si>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</si>
  <si>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</si>
  <si>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</si>
  <si>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</si>
  <si>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</si>
  <si>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</si>
  <si>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</si>
  <si>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</si>
  <si>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</si>
  <si>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</si>
  <si>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</si>
  <si>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</si>
  <si>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</si>
  <si>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</si>
  <si>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</si>
  <si>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</si>
  <si>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</si>
  <si>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</si>
  <si>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</si>
  <si>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</si>
  <si>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</si>
  <si>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</si>
  <si>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</si>
  <si>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</si>
  <si>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</si>
  <si>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</si>
  <si>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</si>
  <si>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</si>
  <si>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</si>
  <si>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</si>
  <si>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</si>
  <si>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</si>
  <si>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</si>
  <si>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</si>
  <si>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</si>
  <si>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</si>
  <si>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</si>
  <si>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</si>
  <si>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</si>
  <si>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</si>
  <si>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</si>
  <si>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</si>
  <si>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</si>
  <si>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</si>
  <si>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</si>
  <si>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</si>
  <si>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</si>
  <si>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</si>
  <si>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</si>
  <si>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</si>
  <si>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</si>
  <si>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</si>
  <si>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</si>
  <si>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</si>
  <si>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</si>
  <si>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</si>
  <si>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</si>
  <si>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</si>
  <si>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</si>
  <si>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</si>
  <si>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</si>
  <si>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</si>
  <si>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</si>
  <si>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</si>
  <si>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</si>
  <si>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</si>
  <si>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</si>
  <si>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</si>
  <si>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</si>
  <si>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</si>
  <si>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</si>
  <si>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</si>
  <si>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</si>
  <si>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</si>
  <si>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</si>
  <si>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</si>
  <si>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</si>
  <si>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</si>
  <si>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</si>
  <si>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</si>
  <si>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</si>
  <si>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</si>
  <si>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</si>
  <si>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</si>
  <si>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</si>
  <si>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</si>
  <si>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</si>
  <si>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</si>
  <si>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</si>
  <si>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</si>
  <si>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</si>
  <si>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</si>
  <si>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</si>
  <si>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</si>
  <si>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</si>
  <si>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</si>
  <si>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</si>
  <si>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</si>
  <si>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</si>
  <si>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</si>
  <si>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</si>
  <si>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</si>
  <si>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</si>
  <si>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</si>
  <si>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</si>
  <si>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</si>
  <si>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</si>
  <si>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</si>
  <si>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</si>
  <si>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</si>
  <si>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</si>
  <si>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</si>
  <si>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</si>
  <si>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</si>
  <si>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</si>
  <si>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</si>
  <si>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</si>
  <si>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</si>
  <si>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</si>
  <si>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</si>
  <si>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</si>
  <si>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</si>
  <si>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</si>
  <si>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</si>
  <si>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</si>
  <si>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</si>
  <si>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</si>
  <si>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</si>
  <si>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</si>
  <si>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</si>
  <si>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</si>
  <si>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</si>
  <si>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</si>
  <si>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</si>
  <si>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</si>
  <si>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</si>
  <si>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</si>
  <si>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</si>
  <si>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</si>
  <si>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</si>
  <si>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</si>
  <si>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</si>
  <si>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</si>
  <si>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</si>
  <si>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</si>
  <si>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</si>
  <si>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</si>
  <si>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</si>
  <si>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</si>
  <si>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</si>
  <si>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</si>
  <si>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</si>
  <si>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</si>
  <si>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</si>
  <si>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</si>
  <si>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</si>
  <si>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</si>
  <si>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</si>
  <si>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</si>
  <si>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</si>
  <si>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</si>
  <si>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</si>
  <si>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</si>
  <si>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</si>
  <si>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</si>
  <si>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</si>
  <si>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</si>
  <si>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</si>
  <si>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</si>
  <si>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</si>
  <si>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</si>
  <si>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</si>
  <si>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</si>
  <si>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</si>
  <si>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</si>
  <si>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</si>
  <si>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</si>
  <si>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</si>
  <si>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</si>
  <si>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</si>
  <si>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</si>
  <si>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</si>
  <si>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</si>
  <si>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</si>
  <si>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</si>
  <si>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</si>
  <si>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</si>
  <si>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</si>
  <si>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</si>
  <si>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</si>
  <si>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</si>
  <si>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</si>
  <si>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</si>
  <si>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</si>
  <si>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</si>
  <si>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</si>
  <si>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</si>
  <si>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</si>
  <si>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</si>
  <si>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</si>
  <si>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</si>
  <si>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</si>
  <si>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</si>
  <si>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</si>
  <si>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</si>
  <si>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</si>
  <si>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</si>
  <si>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</si>
  <si>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</si>
  <si>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</si>
  <si>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</si>
  <si>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</si>
  <si>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</si>
  <si>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</si>
  <si>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</si>
  <si>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</si>
  <si>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</si>
  <si>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</si>
  <si>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</si>
  <si>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</si>
  <si>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</si>
  <si>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</si>
  <si>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</si>
  <si>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</si>
  <si>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</si>
  <si>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</si>
  <si>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</si>
  <si>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</si>
  <si>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</si>
  <si>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</si>
  <si>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</si>
  <si>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</si>
  <si>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</si>
  <si>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</si>
  <si>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</si>
  <si>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</si>
  <si>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</si>
  <si>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</si>
  <si>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</si>
  <si>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</si>
  <si>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</si>
  <si>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</si>
  <si>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</si>
  <si>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</si>
  <si>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</si>
  <si>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</si>
  <si>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</si>
  <si>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</si>
  <si>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</si>
  <si>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</si>
  <si>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</si>
  <si>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</si>
  <si>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</si>
  <si>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</si>
  <si>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</si>
  <si>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</si>
  <si>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</si>
  <si>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</si>
  <si>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</si>
  <si>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</si>
  <si>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</si>
  <si>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</si>
  <si>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</si>
  <si>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</si>
  <si>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</si>
  <si>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</si>
  <si>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</si>
  <si>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</si>
  <si>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</si>
  <si>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</si>
  <si>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</si>
  <si>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</si>
  <si>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</si>
  <si>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</si>
  <si>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</si>
  <si>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</si>
  <si>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</si>
  <si>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</si>
  <si>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</si>
  <si>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</si>
  <si>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</si>
  <si>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</si>
  <si>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</si>
  <si>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</si>
  <si>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</si>
  <si>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</si>
  <si>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</si>
  <si>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</si>
  <si>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</si>
  <si>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</si>
  <si>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</si>
  <si>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</si>
  <si>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</si>
  <si>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</si>
  <si>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</si>
  <si>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</si>
  <si>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</si>
  <si>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</si>
  <si>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</si>
  <si>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</si>
  <si>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</si>
  <si>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</si>
  <si>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</si>
  <si>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</si>
  <si>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</si>
  <si>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</si>
  <si>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</si>
  <si>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</si>
  <si>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</si>
  <si>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</si>
  <si>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</si>
  <si>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</si>
  <si>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</si>
  <si>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</si>
  <si>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</si>
  <si>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</si>
  <si>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</si>
  <si>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</si>
  <si>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</si>
  <si>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</si>
  <si>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</si>
  <si>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</si>
  <si>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</si>
  <si>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</si>
  <si>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</si>
  <si>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</si>
  <si>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</si>
  <si>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</si>
  <si>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</si>
  <si>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</si>
  <si>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</si>
  <si>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</si>
  <si>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</si>
  <si>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</si>
  <si>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</si>
  <si>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</si>
  <si>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</si>
  <si>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</si>
  <si>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</si>
  <si>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</si>
  <si>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</si>
  <si>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</si>
  <si>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</si>
  <si>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</si>
  <si>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</si>
  <si>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</si>
  <si>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</si>
  <si>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</si>
  <si>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</si>
  <si>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</si>
  <si>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</si>
  <si>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</si>
  <si>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</si>
  <si>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</si>
  <si>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</si>
  <si>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</si>
  <si>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</si>
  <si>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</si>
  <si>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</si>
  <si>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</si>
  <si>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</si>
  <si>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</si>
  <si>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</si>
  <si>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</si>
  <si>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</si>
  <si>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</si>
  <si>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</si>
  <si>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</si>
  <si>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</si>
  <si>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</si>
  <si>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</si>
  <si>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</si>
  <si>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</si>
  <si>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</si>
  <si>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</si>
  <si>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</si>
  <si>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</si>
  <si>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</si>
  <si>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</si>
  <si>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</si>
  <si>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</si>
  <si>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</si>
  <si>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</si>
  <si>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</si>
  <si>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</si>
  <si>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</si>
  <si>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</si>
  <si>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</si>
  <si>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</si>
  <si>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</si>
  <si>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</si>
  <si>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</si>
  <si>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</si>
  <si>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</si>
  <si>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</si>
  <si>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</si>
  <si>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</si>
  <si>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</si>
  <si>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</si>
  <si>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</si>
  <si>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</si>
  <si>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</si>
  <si>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</si>
  <si>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</si>
  <si>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</si>
  <si>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</si>
  <si>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</si>
  <si>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</si>
  <si>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</si>
  <si>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</si>
  <si>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</si>
  <si>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</si>
  <si>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</si>
  <si>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</si>
  <si>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</si>
  <si>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</si>
  <si>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</si>
  <si>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</si>
  <si>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</si>
  <si>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</si>
  <si>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</si>
  <si>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</si>
  <si>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</si>
  <si>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</si>
  <si>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</si>
  <si>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</si>
  <si>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</si>
  <si>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</si>
  <si>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</si>
  <si>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</si>
  <si>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</si>
  <si>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</si>
  <si>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</si>
  <si>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</si>
  <si>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</si>
  <si>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</si>
  <si>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</si>
  <si>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</si>
  <si>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</si>
  <si>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</si>
  <si>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</si>
  <si>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</si>
  <si>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</si>
  <si>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</si>
  <si>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</si>
  <si>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</si>
  <si>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</si>
  <si>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</si>
  <si>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</si>
  <si>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</si>
  <si>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</si>
  <si>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</si>
  <si>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</si>
  <si>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</si>
  <si>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</si>
  <si>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</si>
  <si>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</si>
  <si>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</si>
  <si>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</si>
  <si>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</si>
  <si>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</si>
  <si>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</si>
  <si>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</si>
  <si>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</si>
  <si>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</si>
  <si>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</si>
  <si>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</si>
  <si>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</si>
  <si>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</si>
  <si>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</si>
  <si>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</si>
  <si>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</si>
  <si>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</si>
  <si>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</si>
  <si>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</si>
  <si>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</si>
  <si>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</si>
  <si>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</si>
  <si>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</si>
  <si>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</si>
  <si>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</si>
  <si>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</si>
  <si>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</si>
  <si>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</si>
  <si>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</si>
  <si>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</si>
  <si>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</si>
  <si>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</si>
  <si>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</si>
  <si>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</si>
  <si>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</si>
  <si>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</si>
  <si>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</si>
  <si>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</si>
  <si>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</si>
  <si>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</si>
  <si>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</si>
  <si>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</si>
  <si>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</si>
  <si>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</si>
  <si>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</si>
  <si>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</si>
  <si>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</si>
  <si>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</si>
  <si>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</si>
  <si>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</si>
  <si>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</si>
  <si>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</si>
  <si>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</si>
  <si>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</si>
  <si>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</si>
  <si>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</si>
  <si>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</si>
  <si>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</si>
  <si>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</si>
  <si>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</si>
  <si>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</si>
  <si>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</si>
  <si>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</si>
  <si>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</si>
  <si>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</si>
  <si>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</si>
  <si>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</si>
  <si>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</si>
  <si>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</si>
  <si>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</si>
  <si>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</si>
  <si>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</si>
  <si>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</si>
  <si>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</si>
  <si>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</si>
  <si>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</si>
  <si>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</si>
  <si>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</si>
  <si>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</si>
  <si>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</si>
  <si>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</si>
  <si>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</si>
  <si>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</si>
  <si>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</si>
  <si>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</si>
  <si>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</si>
  <si>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</si>
  <si>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</si>
  <si>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</si>
  <si>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</si>
  <si>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</si>
  <si>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</si>
  <si>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</si>
  <si>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</si>
  <si>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</si>
  <si>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</si>
  <si>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</si>
  <si>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</si>
  <si>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</si>
  <si>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</si>
  <si>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</si>
  <si>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</si>
  <si>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</si>
  <si>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</si>
  <si>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</si>
  <si>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</si>
  <si>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</si>
  <si>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</si>
  <si>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</si>
  <si>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</si>
  <si>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</si>
  <si>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</si>
  <si>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</si>
  <si>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</si>
  <si>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</si>
  <si>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</si>
  <si>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</si>
  <si>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</si>
  <si>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</si>
  <si>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</si>
  <si>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</si>
  <si>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</si>
  <si>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</si>
  <si>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</si>
  <si>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</si>
  <si>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</si>
  <si>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</si>
  <si>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</si>
  <si>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</si>
  <si>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</si>
  <si>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</si>
  <si>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</si>
  <si>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</si>
  <si>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</si>
  <si>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</si>
  <si>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</si>
  <si>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</si>
  <si>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</si>
  <si>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</si>
  <si>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</si>
  <si>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</si>
  <si>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</si>
  <si>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</si>
  <si>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</si>
  <si>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</si>
  <si>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</si>
  <si>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</si>
  <si>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</si>
  <si>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</si>
  <si>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</si>
  <si>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</si>
  <si>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</si>
  <si>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</si>
  <si>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</si>
  <si>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</si>
  <si>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</si>
  <si>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</si>
  <si>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</si>
  <si>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</si>
  <si>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</si>
  <si>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</si>
  <si>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</si>
  <si>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</si>
  <si>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</si>
  <si>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</si>
  <si>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</si>
  <si>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</si>
  <si>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</si>
  <si>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</si>
  <si>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</si>
  <si>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</si>
  <si>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</si>
  <si>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</si>
  <si>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</si>
  <si>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</si>
  <si>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</si>
  <si>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</si>
  <si>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</si>
  <si>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</si>
  <si>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</si>
  <si>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</si>
  <si>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</si>
  <si>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</si>
  <si>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</si>
  <si>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</si>
  <si>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</si>
  <si>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</si>
  <si>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</si>
  <si>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</si>
  <si>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</si>
  <si>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</si>
  <si>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</si>
  <si>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</si>
  <si>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</si>
  <si>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</si>
  <si>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</si>
  <si>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</si>
  <si>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</si>
  <si>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</si>
  <si>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</si>
  <si>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</si>
  <si>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</si>
  <si>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</si>
  <si>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</si>
  <si>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</si>
  <si>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</si>
  <si>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</si>
  <si>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</si>
  <si>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</si>
  <si>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</si>
  <si>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</si>
  <si>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</si>
  <si>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</si>
  <si>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</si>
  <si>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</si>
  <si>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</si>
  <si>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</si>
  <si>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</si>
  <si>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</si>
  <si>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</si>
  <si>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</si>
  <si>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</si>
  <si>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</si>
  <si>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</si>
  <si>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</si>
  <si>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</si>
  <si>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</si>
  <si>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</si>
  <si>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</si>
  <si>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</si>
  <si>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</si>
  <si>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</si>
  <si>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</si>
  <si>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</si>
  <si>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</si>
  <si>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</si>
  <si>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</si>
  <si>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</si>
  <si>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</si>
  <si>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</si>
  <si>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</si>
  <si>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</si>
  <si>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</si>
  <si>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</si>
  <si>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</si>
  <si>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</si>
  <si>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</si>
  <si>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</si>
  <si>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</si>
  <si>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</si>
  <si>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</si>
  <si>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</si>
  <si>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</si>
  <si>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</si>
  <si>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</si>
  <si>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</si>
  <si>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</si>
  <si>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</si>
  <si>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</si>
  <si>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</si>
  <si>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</si>
  <si>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</si>
  <si>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</si>
  <si>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</si>
  <si>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</si>
  <si>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</si>
  <si>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</si>
  <si>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</si>
  <si>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</si>
  <si>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</si>
  <si>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</si>
  <si>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</si>
  <si>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</si>
  <si>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</si>
  <si>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</si>
  <si>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</si>
  <si>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</si>
  <si>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</si>
  <si>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</si>
  <si>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</si>
  <si>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</si>
  <si>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</si>
  <si>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</si>
  <si>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</si>
  <si>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</si>
  <si>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</si>
  <si>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</si>
  <si>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</si>
  <si>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</si>
  <si>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</si>
  <si>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</si>
  <si>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</si>
  <si>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</si>
  <si>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</si>
  <si>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</si>
  <si>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</si>
  <si>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</si>
  <si>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</si>
  <si>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</si>
  <si>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</si>
  <si>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</si>
  <si>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</si>
  <si>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</si>
  <si>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</si>
  <si>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</si>
  <si>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</si>
  <si>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</si>
  <si>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</si>
  <si>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</si>
  <si>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</si>
  <si>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</si>
  <si>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</si>
  <si>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</si>
  <si>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</si>
  <si>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</si>
  <si>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</si>
  <si>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</si>
  <si>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</si>
  <si>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</si>
  <si>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</si>
  <si>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</si>
  <si>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</si>
  <si>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</si>
  <si>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</si>
  <si>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</si>
  <si>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</si>
  <si>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</si>
  <si>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</si>
  <si>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</si>
  <si>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</si>
  <si>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</si>
  <si>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</si>
  <si>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</si>
  <si>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</si>
  <si>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</si>
  <si>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</si>
  <si>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</si>
  <si>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</si>
  <si>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</si>
  <si>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</si>
  <si>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</si>
  <si>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</si>
  <si>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</si>
  <si>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</si>
  <si>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</si>
  <si>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</si>
  <si>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</si>
  <si>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</si>
  <si>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</si>
  <si>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</si>
  <si>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</si>
  <si>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</si>
  <si>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</si>
  <si>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</si>
  <si>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</si>
  <si>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</si>
  <si>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</si>
  <si>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</si>
  <si>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</si>
  <si>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</si>
  <si>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</si>
  <si>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</si>
  <si>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</si>
  <si>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</si>
  <si>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</si>
  <si>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</si>
  <si>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</si>
  <si>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</si>
  <si>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</si>
  <si>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</si>
  <si>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</si>
  <si>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</si>
  <si>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</si>
  <si>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</si>
  <si>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</si>
  <si>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</si>
  <si>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</si>
  <si>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</si>
  <si>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</si>
  <si>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</si>
  <si>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</si>
  <si>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</si>
  <si>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</si>
  <si>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</si>
  <si>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</si>
  <si>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</si>
  <si>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</si>
  <si>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</si>
  <si>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</si>
  <si>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</si>
  <si>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</si>
  <si>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</si>
  <si>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</si>
  <si>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</si>
  <si>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</si>
  <si>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</si>
  <si>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</si>
  <si>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</si>
  <si>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</si>
  <si>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</si>
  <si>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</si>
  <si>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</si>
  <si>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</si>
  <si>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</si>
  <si>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</si>
  <si>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</si>
  <si>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</si>
  <si>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</si>
  <si>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</si>
  <si>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</si>
  <si>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</si>
  <si>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</si>
  <si>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</si>
  <si>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</si>
  <si>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</si>
  <si>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</si>
  <si>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</si>
  <si>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</si>
  <si>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</si>
  <si>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</si>
  <si>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</si>
  <si>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</si>
  <si>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</si>
  <si>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</si>
  <si>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</si>
  <si>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</si>
  <si>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</si>
  <si>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</si>
  <si>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</si>
  <si>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</si>
  <si>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</si>
  <si>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</si>
  <si>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</si>
  <si>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</si>
  <si>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</si>
  <si>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</si>
  <si>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</si>
  <si>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</si>
  <si>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</si>
  <si>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</si>
  <si>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</si>
  <si>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</si>
  <si>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</si>
  <si>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</si>
  <si>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</si>
  <si>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</si>
  <si>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</si>
  <si>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</si>
  <si>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</si>
  <si>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</si>
  <si>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</si>
  <si>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</si>
  <si>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</si>
  <si>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</si>
  <si>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</si>
  <si>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</si>
  <si>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</si>
  <si>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</si>
  <si>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</si>
  <si>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</si>
  <si>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</si>
  <si>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</si>
  <si>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</si>
  <si>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</si>
  <si>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</si>
  <si>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</si>
  <si>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</si>
  <si>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</si>
  <si>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</si>
  <si>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</si>
  <si>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</si>
  <si>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</si>
  <si>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</si>
  <si>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</si>
  <si>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</si>
  <si>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</si>
  <si>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</si>
  <si>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</si>
  <si>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</si>
  <si>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</si>
  <si>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</si>
  <si>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</si>
  <si>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</si>
  <si>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</si>
  <si>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</si>
  <si>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</si>
  <si>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</si>
  <si>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</si>
  <si>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</si>
  <si>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</si>
  <si>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</si>
  <si>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</si>
  <si>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</si>
  <si>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</si>
  <si>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</si>
  <si>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</si>
  <si>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</si>
  <si>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</si>
  <si>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</si>
  <si>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</si>
  <si>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</si>
  <si>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</si>
  <si>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</si>
  <si>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</si>
  <si>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</si>
  <si>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</si>
  <si>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</si>
  <si>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</si>
  <si>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</si>
  <si>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</si>
  <si>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</si>
  <si>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</si>
  <si>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</si>
  <si>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</si>
  <si>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</si>
  <si>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</si>
  <si>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</si>
  <si>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</si>
  <si>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</si>
  <si>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</si>
  <si>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</si>
  <si>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</si>
  <si>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</si>
  <si>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</si>
  <si>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</si>
  <si>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</si>
  <si>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</si>
  <si>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</si>
  <si>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</si>
  <si>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</si>
  <si>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</si>
  <si>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</si>
  <si>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</si>
  <si>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</si>
  <si>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</si>
  <si>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</si>
  <si>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</si>
  <si>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</si>
  <si>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</si>
  <si>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</si>
  <si>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</si>
  <si>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</si>
  <si>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</si>
  <si>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</si>
  <si>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</si>
  <si>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</si>
  <si>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</si>
  <si>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</si>
  <si>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</si>
  <si>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</si>
  <si>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</si>
  <si>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</si>
  <si>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</si>
  <si>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</si>
  <si>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</si>
  <si>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</si>
  <si>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</si>
  <si>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</si>
  <si>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</si>
  <si>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</si>
  <si>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</si>
  <si>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</si>
  <si>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</si>
  <si>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</si>
  <si>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</si>
  <si>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</si>
  <si>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</si>
  <si>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</si>
  <si>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</si>
  <si>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</si>
  <si>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</si>
  <si>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</si>
  <si>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</si>
  <si>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</si>
  <si>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</si>
  <si>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</si>
  <si>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</si>
  <si>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</si>
  <si>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</si>
  <si>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</si>
  <si>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</si>
  <si>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</si>
  <si>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</si>
  <si>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</si>
  <si>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</si>
  <si>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</si>
  <si>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</si>
  <si>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</si>
  <si>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</si>
  <si>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</si>
  <si>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</si>
  <si>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</si>
  <si>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</si>
  <si>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</si>
  <si>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</si>
  <si>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</si>
  <si>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</si>
  <si>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</si>
  <si>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</si>
  <si>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</si>
  <si>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</si>
  <si>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</si>
  <si>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</si>
  <si>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</si>
  <si>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</si>
  <si>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</si>
  <si>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</si>
  <si>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</si>
  <si>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</si>
  <si>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</si>
  <si>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</si>
  <si>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</si>
  <si>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</si>
  <si>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</si>
  <si>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</si>
  <si>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</si>
  <si>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</si>
  <si>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</si>
  <si>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</si>
  <si>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</si>
  <si>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</si>
  <si>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</si>
  <si>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</si>
  <si>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</si>
  <si>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</si>
  <si>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</si>
  <si>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</si>
  <si>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</si>
  <si>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</si>
  <si>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</si>
  <si>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</si>
  <si>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</si>
  <si>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</si>
  <si>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</si>
  <si>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</si>
  <si>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</si>
  <si>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</si>
  <si>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</si>
  <si>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</si>
  <si>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</si>
  <si>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</si>
  <si>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</si>
  <si>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</si>
  <si>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</si>
  <si>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</si>
  <si>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</si>
  <si>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</si>
  <si>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</si>
  <si>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</si>
  <si>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</si>
  <si>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</si>
  <si>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</si>
  <si>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</si>
  <si>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</si>
  <si>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</si>
  <si>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</si>
  <si>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</si>
  <si>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</si>
  <si>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</si>
  <si>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</si>
  <si>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</si>
  <si>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</si>
  <si>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</si>
  <si>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</si>
  <si>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</si>
  <si>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</si>
  <si>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</si>
  <si>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</si>
  <si>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</si>
  <si>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</si>
  <si>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</si>
  <si>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</si>
  <si>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</si>
  <si>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</si>
  <si>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</si>
  <si>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</si>
  <si>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</si>
  <si>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</si>
  <si>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</si>
  <si>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</si>
  <si>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</si>
  <si>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</si>
  <si>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</si>
  <si>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</si>
  <si>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</si>
  <si>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</si>
  <si>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</si>
  <si>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</si>
  <si>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</si>
  <si>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</si>
  <si>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</si>
  <si>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</si>
  <si>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</si>
  <si>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</si>
  <si>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</si>
  <si>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</si>
  <si>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</si>
  <si>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</si>
  <si>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</si>
  <si>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</si>
  <si>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</si>
  <si>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</si>
  <si>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</si>
  <si>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</si>
  <si>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</si>
  <si>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</si>
  <si>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</si>
  <si>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</si>
  <si>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</si>
  <si>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</si>
  <si>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</si>
  <si>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</si>
  <si>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</si>
  <si>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</si>
  <si>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</si>
  <si>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</si>
  <si>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</si>
  <si>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</si>
  <si>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</si>
  <si>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</si>
  <si>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</si>
  <si>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</si>
  <si>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</si>
  <si>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</si>
  <si>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</si>
  <si>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</si>
  <si>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</si>
  <si>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</si>
  <si>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</si>
  <si>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</si>
  <si>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</si>
  <si>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</si>
  <si>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</si>
  <si>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</si>
  <si>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</si>
  <si>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</si>
  <si>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</si>
  <si>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</si>
  <si>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</si>
  <si>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</si>
  <si>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</si>
  <si>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</si>
  <si>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</si>
  <si>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</si>
  <si>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</si>
  <si>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</si>
  <si>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</si>
  <si>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</si>
  <si>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</si>
  <si>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</si>
  <si>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</si>
  <si>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</si>
  <si>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</si>
  <si>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</si>
  <si>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</si>
  <si>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</si>
  <si>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</si>
  <si>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</si>
  <si>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</si>
  <si>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</si>
  <si>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</si>
  <si>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</si>
  <si>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</si>
  <si>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</si>
  <si>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</si>
  <si>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</si>
  <si>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</si>
  <si>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</si>
  <si>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</si>
  <si>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</si>
  <si>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</si>
  <si>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</si>
  <si>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</si>
  <si>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</si>
  <si>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</si>
  <si>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</si>
  <si>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</si>
  <si>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</si>
  <si>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</si>
  <si>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</si>
  <si>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</si>
  <si>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</si>
  <si>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</si>
  <si>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</si>
  <si>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</si>
  <si>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</si>
  <si>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</si>
  <si>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</si>
  <si>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</si>
  <si>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</si>
  <si>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</si>
  <si>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</si>
  <si>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</si>
  <si>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</si>
  <si>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</si>
  <si>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</si>
  <si>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</si>
  <si>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</si>
  <si>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</si>
  <si>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</si>
  <si>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</si>
  <si>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</si>
  <si>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</si>
  <si>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</si>
  <si>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</si>
  <si>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</si>
  <si>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</si>
  <si>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</si>
  <si>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</si>
  <si>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</si>
  <si>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</si>
  <si>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</si>
  <si>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</si>
  <si>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</si>
  <si>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</si>
  <si>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</si>
  <si>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</si>
  <si>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</si>
  <si>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</si>
  <si>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</si>
  <si>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</si>
  <si>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</si>
  <si>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</si>
  <si>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</si>
  <si>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</si>
  <si>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</si>
  <si>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</si>
  <si>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</si>
  <si>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</si>
  <si>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</si>
  <si>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</si>
  <si>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</si>
  <si>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</si>
  <si>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</si>
  <si>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</si>
  <si>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</si>
  <si>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</si>
  <si>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</si>
  <si>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</si>
  <si>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</si>
  <si>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</si>
  <si>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</si>
  <si>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</si>
  <si>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</si>
  <si>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</si>
  <si>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</si>
  <si>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</si>
  <si>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</si>
  <si>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</si>
  <si>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</si>
  <si>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</si>
  <si>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</si>
  <si>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</si>
  <si>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</si>
  <si>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</si>
  <si>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</si>
  <si>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</si>
  <si>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</si>
  <si>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</si>
  <si>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</si>
  <si>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</si>
  <si>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</si>
  <si>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</si>
  <si>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</si>
  <si>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</si>
  <si>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</si>
  <si>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</si>
  <si>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</si>
  <si>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</si>
  <si>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</si>
  <si>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</si>
  <si>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</si>
  <si>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</si>
  <si>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</si>
  <si>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</si>
  <si>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</si>
  <si>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</si>
  <si>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</si>
  <si>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</si>
  <si>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</si>
  <si>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</si>
  <si>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</si>
  <si>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</si>
  <si>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</si>
  <si>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</si>
  <si>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</si>
  <si>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</si>
  <si>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</si>
  <si>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</si>
  <si>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</si>
  <si>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</si>
  <si>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</si>
  <si>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</si>
  <si>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</si>
  <si>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</si>
  <si>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</si>
  <si>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</si>
  <si>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</si>
  <si>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</si>
  <si>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</si>
  <si>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</si>
  <si>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</si>
  <si>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</si>
  <si>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</si>
  <si>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</si>
  <si>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</si>
  <si>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</si>
  <si>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</si>
  <si>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</si>
  <si>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</si>
  <si>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</si>
  <si>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</si>
  <si>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</si>
  <si>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</si>
  <si>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</si>
  <si>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</si>
  <si>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</si>
  <si>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</si>
  <si>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</si>
  <si>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</si>
  <si>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</si>
  <si>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</si>
  <si>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</si>
  <si>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</si>
  <si>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</si>
  <si>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</si>
  <si>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</si>
  <si>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</si>
  <si>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</si>
  <si>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</si>
  <si>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</si>
  <si>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</si>
  <si>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</si>
  <si>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</si>
  <si>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</si>
  <si>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</si>
  <si>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</si>
  <si>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</si>
  <si>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</si>
  <si>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</si>
  <si>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</si>
  <si>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</si>
  <si>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</si>
  <si>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</si>
  <si>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</si>
  <si>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</si>
  <si>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</si>
  <si>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</si>
  <si>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</si>
  <si>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</si>
  <si>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</si>
  <si>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</si>
  <si>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</si>
  <si>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</si>
  <si>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</si>
  <si>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</si>
  <si>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</si>
  <si>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</si>
  <si>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</si>
  <si>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</si>
  <si>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</si>
  <si>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</si>
  <si>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</si>
  <si>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</si>
  <si>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</si>
  <si>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</si>
  <si>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</si>
  <si>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</si>
  <si>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</si>
  <si>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</si>
  <si>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</si>
  <si>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</si>
  <si>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</si>
  <si>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</si>
  <si>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</si>
  <si>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</si>
  <si>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</si>
  <si>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</si>
  <si>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</si>
  <si>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</si>
  <si>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</si>
  <si>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</si>
  <si>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</si>
  <si>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</si>
  <si>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</si>
  <si>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</si>
  <si>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</si>
  <si>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</si>
  <si>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</si>
  <si>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</si>
  <si>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</si>
  <si>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</si>
  <si>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</si>
  <si>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</si>
  <si>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</si>
  <si>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</si>
  <si>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</si>
  <si>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</si>
  <si>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8-Dec-18</t>
  </si>
  <si>
    <t>27-Jan-19</t>
  </si>
  <si>
    <t>21-Dec-18</t>
  </si>
  <si>
    <t>13-Jan-19</t>
  </si>
  <si>
    <t>5-Jan-19</t>
  </si>
  <si>
    <t>12-Dec-18</t>
  </si>
  <si>
    <t>19-Jan-19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</si>
  <si>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</si>
  <si>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</si>
  <si>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</si>
  <si>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</si>
  <si>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</si>
  <si>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</si>
  <si>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</si>
  <si>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</si>
  <si>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</si>
  <si>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</si>
  <si>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</si>
  <si>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</si>
  <si>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</si>
  <si>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</si>
  <si>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</si>
  <si>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</si>
  <si>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</si>
  <si>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</si>
  <si>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</si>
  <si>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</si>
  <si>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</si>
  <si>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</si>
  <si>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</si>
  <si>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</si>
  <si>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</si>
  <si>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10-Aug-14</t>
  </si>
  <si>
    <t>23-Dec-15</t>
  </si>
  <si>
    <t>7-Jan-18</t>
  </si>
  <si>
    <t>15-Dec-17</t>
  </si>
  <si>
    <t>23-Jan-19</t>
  </si>
  <si>
    <t>29-Dec-18</t>
  </si>
  <si>
    <t>26-Apr-15</t>
  </si>
  <si>
    <t>28-Aug-18</t>
  </si>
  <si>
    <t>17-Aug-18</t>
  </si>
  <si>
    <t>16-Jan-19</t>
  </si>
  <si>
    <t>13-Jan-18</t>
  </si>
  <si>
    <t>24-Dec-17</t>
  </si>
  <si>
    <t>3-Dec-17</t>
  </si>
  <si>
    <t>27-Apr-18</t>
  </si>
  <si>
    <t>22-Aug-18</t>
  </si>
  <si>
    <t>14-Aug-14</t>
  </si>
  <si>
    <t>30-Apr-17</t>
  </si>
  <si>
    <t>16-Aug-17</t>
  </si>
  <si>
    <t>18-Dec-18</t>
  </si>
  <si>
    <t>8-Apr-16</t>
  </si>
  <si>
    <t>23-Apr-15</t>
  </si>
  <si>
    <t>25-Jan-19</t>
  </si>
  <si>
    <t>30-Jan-19</t>
  </si>
  <si>
    <t>9-Jan-19</t>
  </si>
  <si>
    <t>7-Dec-18</t>
  </si>
  <si>
    <t>9-Dec-18</t>
  </si>
  <si>
    <t>23-Dec-18</t>
  </si>
  <si>
    <t>12-Jan-14</t>
  </si>
  <si>
    <t>24-Jan-16</t>
  </si>
  <si>
    <t>14-Apr-16</t>
  </si>
  <si>
    <t>17-Dec-17</t>
  </si>
  <si>
    <t>23-Dec-17</t>
  </si>
  <si>
    <t>31-Dec-15</t>
  </si>
  <si>
    <t>30-Apr-16</t>
  </si>
  <si>
    <t>17-Aug-17</t>
  </si>
  <si>
    <t>26-Apr-19</t>
  </si>
  <si>
    <t>22-Dec-13</t>
  </si>
  <si>
    <t>9-Dec-16</t>
  </si>
  <si>
    <t>17-Dec-15</t>
  </si>
  <si>
    <t>25-Jan-16</t>
  </si>
  <si>
    <t>22-Apr-16</t>
  </si>
  <si>
    <t>18-Jan-14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</si>
  <si>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</si>
  <si>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</si>
  <si>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</si>
  <si>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</si>
  <si>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</si>
  <si>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</si>
  <si>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</si>
  <si>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</si>
  <si>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4-Dec-15</t>
  </si>
  <si>
    <t>8-Jan-16</t>
  </si>
  <si>
    <t>9-Apr-16</t>
  </si>
  <si>
    <t>10-Apr-16</t>
  </si>
  <si>
    <t>11-Aug-16</t>
  </si>
  <si>
    <t>27-Dec-17</t>
  </si>
  <si>
    <t>26-Jan-18</t>
  </si>
  <si>
    <t>18-Apr-18</t>
  </si>
  <si>
    <t>2-Jan-19</t>
  </si>
  <si>
    <t>5-Apr-19</t>
  </si>
  <si>
    <t>28-Apr-17</t>
  </si>
  <si>
    <t>16-Aug-18</t>
  </si>
  <si>
    <t>18-Aug-18</t>
  </si>
  <si>
    <t>2-Dec-17</t>
  </si>
  <si>
    <t>1-Apr-18</t>
  </si>
  <si>
    <t>15-Apr-18</t>
  </si>
  <si>
    <t>9-Apr-17</t>
  </si>
  <si>
    <t>20-Aug-17</t>
  </si>
  <si>
    <t>30-Aug-18</t>
  </si>
  <si>
    <t>10-Jan-16</t>
  </si>
  <si>
    <t>20-Apr-16</t>
  </si>
  <si>
    <t>30-Jan-12</t>
  </si>
  <si>
    <t>6-Apr-17</t>
  </si>
  <si>
    <t>3-Apr-12</t>
  </si>
  <si>
    <t>1-Aug-14</t>
  </si>
  <si>
    <t>3-Apr-18</t>
  </si>
  <si>
    <t>11-Aug-13</t>
  </si>
  <si>
    <t>7-Apr-16</t>
  </si>
  <si>
    <t>28-Apr-19</t>
  </si>
  <si>
    <t>1-Aug-18</t>
  </si>
  <si>
    <t>12-Aug-16</t>
  </si>
  <si>
    <t>13-Jan-15</t>
  </si>
  <si>
    <t>5-Apr-18</t>
  </si>
  <si>
    <t>6-Apr-18</t>
  </si>
  <si>
    <t>19-Aug-18</t>
  </si>
  <si>
    <t>7-Apr-19</t>
  </si>
  <si>
    <t>14-Apr-17</t>
  </si>
  <si>
    <t>16-Jan-16</t>
  </si>
  <si>
    <t>14-Jan-17</t>
  </si>
  <si>
    <t>20-Aug-14</t>
  </si>
  <si>
    <t>10-Apr-13</t>
  </si>
  <si>
    <t>4-Aug-17</t>
  </si>
  <si>
    <t>2-Dec-18</t>
  </si>
  <si>
    <t>29-Dec-17</t>
  </si>
  <si>
    <t>14-Jan-18</t>
  </si>
  <si>
    <t>9-Jan-16</t>
  </si>
  <si>
    <t>24-Aug-16</t>
  </si>
  <si>
    <t>26-Aug-17</t>
  </si>
  <si>
    <t>6-Dec-17</t>
  </si>
  <si>
    <t>21-Apr-19</t>
  </si>
  <si>
    <t>5-Apr-15</t>
  </si>
  <si>
    <t>23-Aug-17</t>
  </si>
  <si>
    <t>4-Jan-17</t>
  </si>
  <si>
    <t>13-Aug-15</t>
  </si>
  <si>
    <t>2-Dec-16</t>
  </si>
  <si>
    <t>14-Apr-19</t>
  </si>
  <si>
    <t>17-Jan-18</t>
  </si>
  <si>
    <t>14-Dec-17</t>
  </si>
  <si>
    <t>11-Apr-18</t>
  </si>
  <si>
    <t>6-Apr-16</t>
  </si>
  <si>
    <t>19-Dec-13</t>
  </si>
  <si>
    <t>11-Jan-14</t>
  </si>
  <si>
    <t>18-Dec-13</t>
  </si>
  <si>
    <t>31-Aug-16</t>
  </si>
  <si>
    <t>23-Apr-16</t>
  </si>
  <si>
    <t>4-Aug-16</t>
  </si>
  <si>
    <t>5-Aug-16</t>
  </si>
  <si>
    <t>30-Dec-16</t>
  </si>
  <si>
    <t>30-Aug-14</t>
  </si>
  <si>
    <t>19-Dec-15</t>
  </si>
  <si>
    <t>15-Apr-15</t>
  </si>
  <si>
    <t>4-Apr-19</t>
  </si>
  <si>
    <t>13-Dec-17</t>
  </si>
  <si>
    <t>1-Dec-16</t>
  </si>
  <si>
    <t>8-Jan-17</t>
  </si>
  <si>
    <t>13-Jan-17</t>
  </si>
  <si>
    <t>19-Aug-17</t>
  </si>
  <si>
    <t>18-Dec-17</t>
  </si>
  <si>
    <t>21-Dec-17</t>
  </si>
  <si>
    <t>27-Apr-17</t>
  </si>
  <si>
    <t>16-Dec-17</t>
  </si>
  <si>
    <t>15-Aug-18</t>
  </si>
  <si>
    <t>3-Apr-19</t>
  </si>
  <si>
    <t>11-Aug-18</t>
  </si>
  <si>
    <t>27-Aug-17</t>
  </si>
  <si>
    <t>31-Dec-17</t>
  </si>
  <si>
    <t>25-Dec-14</t>
  </si>
  <si>
    <t>10-Jan-14</t>
  </si>
  <si>
    <t>3-Dec-18</t>
  </si>
  <si>
    <t>14-Dec-18</t>
  </si>
  <si>
    <t>15-Apr-17</t>
  </si>
  <si>
    <t>23-Apr-17</t>
  </si>
  <si>
    <t>27-Aug-16</t>
  </si>
  <si>
    <t>9-Dec-17</t>
  </si>
  <si>
    <t>22-Jan-16</t>
  </si>
  <si>
    <t>13-Jan-16</t>
  </si>
  <si>
    <t>28-Jan-19</t>
  </si>
  <si>
    <t>9-Aug-17</t>
  </si>
  <si>
    <t>10-Dec-17</t>
  </si>
  <si>
    <t>8-Apr-19</t>
  </si>
  <si>
    <t>26-Apr-17</t>
  </si>
  <si>
    <t>31-Aug-18</t>
  </si>
  <si>
    <t>16-Aug-15</t>
  </si>
  <si>
    <t>8-Aug-15</t>
  </si>
  <si>
    <t>13-Aug-17</t>
  </si>
  <si>
    <t>28-Jan-18</t>
  </si>
  <si>
    <t>7-Jan-16</t>
  </si>
  <si>
    <t>17-Jan-16</t>
  </si>
  <si>
    <t>21-Apr-16</t>
  </si>
  <si>
    <t>20-Aug-16</t>
  </si>
  <si>
    <t>1649</t>
  </si>
  <si>
    <t>DISTRIBUIDORA SAN MIGUEL SRL   (688)</t>
  </si>
  <si>
    <t>IMPERMEABILIZADORA UNIVERSAL SRL (629)</t>
  </si>
  <si>
    <t>9-Aug-19</t>
  </si>
  <si>
    <t>4-Jan-19</t>
  </si>
  <si>
    <t>31-Aug-19</t>
  </si>
  <si>
    <t>ADES MEDIOS, SRL (695)</t>
  </si>
  <si>
    <t>BOYA FARMACEUTICA SRL (109)</t>
  </si>
  <si>
    <t>LABORATORIOS CLINICO CRUZ RAMIREZ S.R.L  (652)</t>
  </si>
  <si>
    <t>TECNOLOGIA AGRICOLA AVANZADA TECNEGRA,SRL (693)</t>
  </si>
  <si>
    <t>22-Aug-19</t>
  </si>
  <si>
    <t>29-Aug-19</t>
  </si>
  <si>
    <t>7-Jan-19</t>
  </si>
  <si>
    <t>28-Aug-19</t>
  </si>
  <si>
    <t>15-Aug-19</t>
  </si>
  <si>
    <t>5-Aug-19</t>
  </si>
  <si>
    <t>6-Aug-19</t>
  </si>
  <si>
    <t>8-Aug-19</t>
  </si>
  <si>
    <t>FECHA VENCTO</t>
  </si>
  <si>
    <t>016388</t>
  </si>
  <si>
    <t>MAIRA ALTAGRACIA MINAYA RODRIGUEZ (687)</t>
  </si>
  <si>
    <t>24-Aug-18</t>
  </si>
  <si>
    <t>001</t>
  </si>
  <si>
    <t>003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</si>
  <si>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</si>
  <si>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</si>
  <si>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</si>
  <si>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</si>
  <si>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</si>
  <si>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</si>
  <si>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</si>
  <si>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</si>
  <si>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</si>
  <si>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</si>
  <si>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</si>
  <si>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</si>
  <si>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</si>
  <si>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</si>
  <si>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</si>
  <si>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</si>
  <si>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</si>
  <si>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</si>
  <si>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</si>
  <si>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</si>
  <si>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</si>
  <si>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</si>
  <si>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</si>
  <si>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</si>
  <si>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</si>
  <si>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</si>
  <si>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</si>
  <si>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</si>
  <si>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</si>
  <si>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</si>
  <si>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</si>
  <si>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</si>
  <si>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</si>
  <si>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</si>
  <si>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</si>
  <si>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</si>
  <si>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</si>
  <si>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</si>
  <si>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</si>
  <si>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</si>
  <si>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18-Dec-19</t>
  </si>
  <si>
    <t>2019-0001</t>
  </si>
  <si>
    <t xml:space="preserve">ANIBAL RIVERA CONSTRUCCIONES CIVIL, (690) </t>
  </si>
  <si>
    <t>TRUST CONSULTING GROUP-LANOR, SRL (713)</t>
  </si>
  <si>
    <t>17-Jan-20</t>
  </si>
  <si>
    <t>1-Dec-19</t>
  </si>
  <si>
    <t>2-Aug-19</t>
  </si>
  <si>
    <t>13-Dec-19</t>
  </si>
  <si>
    <t>5-Jan-20</t>
  </si>
  <si>
    <t>23-Jan-20</t>
  </si>
  <si>
    <t>9-Jan-20</t>
  </si>
  <si>
    <t>16-Apr-16</t>
  </si>
  <si>
    <t>10-Dec-16</t>
  </si>
  <si>
    <t>15-Dec-16</t>
  </si>
  <si>
    <t>3-Dec-16</t>
  </si>
  <si>
    <t>27-Jan-17</t>
  </si>
  <si>
    <t>1-Jan-17</t>
  </si>
  <si>
    <t>12-Jan-17</t>
  </si>
  <si>
    <t>31-Dec-16</t>
  </si>
  <si>
    <t>21-Aug-16</t>
  </si>
  <si>
    <t>25-Aug-16</t>
  </si>
  <si>
    <t>24-Aug-19</t>
  </si>
  <si>
    <t>25-Jan-20</t>
  </si>
  <si>
    <t>8-Jan-20</t>
  </si>
  <si>
    <t>18-Jan-20</t>
  </si>
  <si>
    <t>21-Aug-19</t>
  </si>
  <si>
    <t>31-Jan-14</t>
  </si>
  <si>
    <t>19-Apr-19</t>
  </si>
  <si>
    <t>12-Jan-20</t>
  </si>
  <si>
    <t>12-Apr-19</t>
  </si>
  <si>
    <t>8-Dec-19</t>
  </si>
  <si>
    <t>1-Jan-20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</si>
  <si>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</si>
  <si>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</si>
  <si>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</si>
  <si>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</si>
  <si>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</si>
  <si>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</si>
  <si>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</si>
  <si>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</si>
  <si>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</si>
  <si>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</si>
  <si>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</si>
  <si>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2020-00015</t>
  </si>
  <si>
    <t>2020-00016</t>
  </si>
  <si>
    <t>2020-00029</t>
  </si>
  <si>
    <t>11-Apr-20</t>
  </si>
  <si>
    <t>29-Dec-19</t>
  </si>
  <si>
    <t>TOTAL:</t>
  </si>
  <si>
    <t>0025</t>
  </si>
  <si>
    <t>0026</t>
  </si>
  <si>
    <t>0027</t>
  </si>
  <si>
    <t>0028</t>
  </si>
  <si>
    <t>0029</t>
  </si>
  <si>
    <t>0030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</si>
  <si>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</si>
  <si>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</si>
  <si>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</si>
  <si>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</si>
  <si>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</si>
  <si>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</si>
  <si>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</si>
  <si>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</si>
  <si>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</si>
  <si>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11-Jan-20</t>
  </si>
  <si>
    <t>3-Jan-20</t>
  </si>
  <si>
    <t>11-Dec-19</t>
  </si>
  <si>
    <t>0004</t>
  </si>
  <si>
    <t>04450</t>
  </si>
  <si>
    <t>04404</t>
  </si>
  <si>
    <t>04363</t>
  </si>
  <si>
    <t>0082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</si>
  <si>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</si>
  <si>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</si>
  <si>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</si>
  <si>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</si>
  <si>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</si>
  <si>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</si>
  <si>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</si>
  <si>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ICU SOLUCIONES EMPRESARIALES, SRL (734)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</si>
  <si>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</si>
  <si>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</si>
  <si>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</si>
  <si>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</si>
  <si>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</si>
  <si>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</si>
  <si>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</si>
  <si>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</si>
  <si>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</si>
  <si>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</si>
  <si>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12-Aug-20</t>
  </si>
  <si>
    <t>6-Aug-20</t>
  </si>
  <si>
    <t>7-Aug-20</t>
  </si>
  <si>
    <t>20-Aug-20</t>
  </si>
  <si>
    <t>8-Aug-20</t>
  </si>
  <si>
    <t>2020-00117</t>
  </si>
  <si>
    <t>2020-00047</t>
  </si>
  <si>
    <t>2020-00063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</si>
  <si>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</si>
  <si>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</si>
  <si>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</si>
  <si>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</si>
  <si>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</si>
  <si>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</si>
  <si>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</si>
  <si>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</si>
  <si>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</si>
  <si>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</si>
  <si>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</si>
  <si>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</si>
  <si>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OFFIARCH (745)</t>
  </si>
  <si>
    <t>POHUT COMERCIAL, SRL (747)</t>
  </si>
  <si>
    <t>2020-00069</t>
  </si>
  <si>
    <t>2020-00067</t>
  </si>
  <si>
    <t>2020-00086</t>
  </si>
  <si>
    <t>2020-00074</t>
  </si>
  <si>
    <t>0131</t>
  </si>
  <si>
    <t>2020368</t>
  </si>
  <si>
    <t>0127</t>
  </si>
  <si>
    <t>0128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</si>
  <si>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</si>
  <si>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</si>
  <si>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</si>
  <si>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</si>
  <si>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</si>
  <si>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</si>
  <si>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</si>
  <si>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</si>
  <si>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</si>
  <si>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2020-00175</t>
  </si>
  <si>
    <t>9-Aug-20</t>
  </si>
  <si>
    <t>19-Aug-20</t>
  </si>
  <si>
    <t>17-Aug-20</t>
  </si>
  <si>
    <t>15-Aug-20</t>
  </si>
  <si>
    <t>10-Aug-20</t>
  </si>
  <si>
    <t>11-Aug-20</t>
  </si>
  <si>
    <t>13-Aug-20</t>
  </si>
  <si>
    <t>14-Aug-20</t>
  </si>
  <si>
    <t>16-Aug-20</t>
  </si>
  <si>
    <t>18-Aug-20</t>
  </si>
  <si>
    <t>21-Aug-20</t>
  </si>
  <si>
    <t>22-Aug-20</t>
  </si>
  <si>
    <t>28-Aug-20</t>
  </si>
  <si>
    <t>5-Aug-20</t>
  </si>
  <si>
    <t>31-Dec-18</t>
  </si>
  <si>
    <t>3-Jan-19</t>
  </si>
  <si>
    <t>6-Jan-19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</si>
  <si>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</si>
  <si>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</si>
  <si>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</si>
  <si>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</si>
  <si>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</si>
  <si>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</si>
  <si>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</si>
  <si>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</si>
  <si>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</si>
  <si>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</si>
  <si>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</si>
  <si>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</si>
  <si>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</si>
  <si>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</si>
  <si>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</si>
  <si>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</si>
  <si>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</si>
  <si>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</si>
  <si>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</si>
  <si>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</si>
  <si>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</si>
  <si>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5-Jan-21</t>
  </si>
  <si>
    <t>23-Jan-21</t>
  </si>
  <si>
    <t>3-Dec-20</t>
  </si>
  <si>
    <t>6-Dec-20</t>
  </si>
  <si>
    <t>8-Dec-20</t>
  </si>
  <si>
    <t>12-Dec-20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</si>
  <si>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</si>
  <si>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</si>
  <si>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</si>
  <si>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</si>
  <si>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</si>
  <si>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</si>
  <si>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</si>
  <si>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</si>
  <si>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0575</t>
  </si>
  <si>
    <t>0562</t>
  </si>
  <si>
    <t>0215</t>
  </si>
  <si>
    <t>LABORATORIOS ROGUI S.R.L  (766)</t>
  </si>
  <si>
    <t>24-Dec-20</t>
  </si>
  <si>
    <t>18-Dec-20</t>
  </si>
  <si>
    <t>1-Apr-20</t>
  </si>
  <si>
    <t>21-Jan-21</t>
  </si>
  <si>
    <t>3-Aug-17</t>
  </si>
  <si>
    <t>24-Aug-17</t>
  </si>
  <si>
    <t>20-Dec-20</t>
  </si>
  <si>
    <t>25-Dec-20</t>
  </si>
  <si>
    <t>2020-00278</t>
  </si>
  <si>
    <t>2020-00331</t>
  </si>
  <si>
    <t>2020-00324</t>
  </si>
  <si>
    <t>2020-00333</t>
  </si>
  <si>
    <t>2020-00313</t>
  </si>
  <si>
    <t>2020-00341</t>
  </si>
  <si>
    <t>Licda. Madelin Frías de Jesús</t>
  </si>
  <si>
    <t>ELABORADO POR:</t>
  </si>
  <si>
    <r>
      <t>Analista de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</si>
  <si>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</si>
  <si>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</si>
  <si>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</si>
  <si>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</si>
  <si>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</si>
  <si>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</si>
  <si>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</si>
  <si>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</si>
  <si>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</si>
  <si>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</si>
  <si>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</si>
  <si>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</si>
  <si>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SAGA PHARMA, SRL (768)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</si>
  <si>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</si>
  <si>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</si>
  <si>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</si>
  <si>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</si>
  <si>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</si>
  <si>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</si>
  <si>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</si>
  <si>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2020-00359</t>
  </si>
  <si>
    <t>2020-00276</t>
  </si>
  <si>
    <t>2020-00326</t>
  </si>
  <si>
    <t>2020-00365</t>
  </si>
  <si>
    <t>2020-00304</t>
  </si>
  <si>
    <t>9-Jan-21</t>
  </si>
  <si>
    <t>10-Dec-20</t>
  </si>
  <si>
    <t>2-Jan-21</t>
  </si>
  <si>
    <t>16-Jan-21</t>
  </si>
  <si>
    <t>20-Jan-21</t>
  </si>
  <si>
    <t>13-Dec-20</t>
  </si>
  <si>
    <t>19-Dec-20</t>
  </si>
  <si>
    <t>31-Dec-20</t>
  </si>
  <si>
    <t>8-Jan-21</t>
  </si>
  <si>
    <t>27-Jan-21</t>
  </si>
  <si>
    <t>1-Jan-21</t>
  </si>
  <si>
    <t>15-Jan-21</t>
  </si>
  <si>
    <t>26-Dec-20</t>
  </si>
  <si>
    <t>15-Jan-20</t>
  </si>
  <si>
    <t>0054</t>
  </si>
  <si>
    <t>0646</t>
  </si>
  <si>
    <t>DOUGLA ANTONIO SANCHEZ (772)</t>
  </si>
  <si>
    <t>FERMIX, SRL (674)</t>
  </si>
  <si>
    <t>OCEAN BEEF, EIRL, (718)</t>
  </si>
  <si>
    <t>SOCIEDADES DRSD, SRL (771)</t>
  </si>
  <si>
    <t>6-Jan-21</t>
  </si>
  <si>
    <t>17-Dec-20</t>
  </si>
  <si>
    <t>6-Dec-15</t>
  </si>
  <si>
    <t>23-Dec-20</t>
  </si>
  <si>
    <t>2020-00360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</si>
  <si>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</si>
  <si>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</si>
  <si>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</si>
  <si>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</si>
  <si>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</si>
  <si>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</si>
  <si>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</si>
  <si>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</si>
  <si>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</si>
  <si>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</si>
  <si>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SPLACE GROUP, SRL (777)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</si>
  <si>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</si>
  <si>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</si>
  <si>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</si>
  <si>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</si>
  <si>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</si>
  <si>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</si>
  <si>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</si>
  <si>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</si>
  <si>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</si>
  <si>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0720</t>
  </si>
  <si>
    <t>0077</t>
  </si>
  <si>
    <t>0925</t>
  </si>
  <si>
    <t>1032</t>
  </si>
  <si>
    <t>0818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</si>
  <si>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</si>
  <si>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</si>
  <si>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</si>
  <si>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</si>
  <si>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</si>
  <si>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</si>
  <si>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</si>
  <si>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</si>
  <si>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</si>
  <si>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</si>
  <si>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</si>
  <si>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</si>
  <si>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</si>
  <si>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</si>
  <si>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</si>
  <si>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</si>
  <si>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2020-00299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</si>
  <si>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</si>
  <si>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</si>
  <si>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</si>
  <si>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</si>
  <si>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</si>
  <si>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</si>
  <si>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</si>
  <si>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</si>
  <si>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</si>
  <si>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</si>
  <si>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</si>
  <si>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</si>
  <si>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2021-00024</t>
  </si>
  <si>
    <t>2020-00355</t>
  </si>
  <si>
    <t>2020-00327</t>
  </si>
  <si>
    <t>2020-00321</t>
  </si>
  <si>
    <t>2020-00362</t>
  </si>
  <si>
    <t>2020-0007</t>
  </si>
  <si>
    <t>17-Jan-21</t>
  </si>
  <si>
    <t>30-Jan-21</t>
  </si>
  <si>
    <t>4-Dec-20</t>
  </si>
  <si>
    <t>3-Apr-21</t>
  </si>
  <si>
    <t>30-Dec-20</t>
  </si>
  <si>
    <t>13-Jan-21</t>
  </si>
  <si>
    <t>3-Jan-21</t>
  </si>
  <si>
    <t>128047</t>
  </si>
  <si>
    <t>CIENCIA TECNOLOGIA Y CONSULTAS (18)</t>
  </si>
  <si>
    <t>0936</t>
  </si>
  <si>
    <t>0991</t>
  </si>
  <si>
    <t>0006</t>
  </si>
  <si>
    <t>MATERLEX SERVICIOS (793)</t>
  </si>
  <si>
    <t>0159</t>
  </si>
  <si>
    <t>MULTISERVICIOS F&amp;S, SRL (786)</t>
  </si>
  <si>
    <t>OBELCA, SRL (796)</t>
  </si>
  <si>
    <t>PROFICARE (791)</t>
  </si>
  <si>
    <t>0009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</si>
  <si>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</si>
  <si>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</si>
  <si>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</si>
  <si>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</si>
  <si>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</si>
  <si>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</si>
  <si>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</si>
  <si>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</si>
  <si>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</si>
  <si>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</si>
  <si>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</si>
  <si>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</si>
  <si>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</si>
  <si>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</si>
  <si>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</si>
  <si>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</si>
  <si>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</si>
  <si>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</si>
  <si>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</si>
  <si>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</si>
  <si>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</si>
  <si>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 MATERIALES MEDICO GASTABLE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</si>
  <si>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</si>
  <si>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</si>
  <si>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</si>
  <si>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</si>
  <si>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</si>
  <si>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GASTABLE MEDICO Y MANOMETRO DE OXIGENO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</si>
  <si>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</si>
  <si>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</si>
  <si>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</si>
  <si>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</si>
  <si>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</si>
  <si>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REACTIVO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</si>
  <si>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</si>
  <si>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</si>
  <si>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</si>
  <si>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</si>
  <si>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</si>
  <si>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</si>
  <si>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</si>
  <si>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</si>
  <si>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</si>
  <si>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</si>
  <si>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</si>
  <si>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</si>
  <si>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</si>
  <si>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</si>
  <si>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</si>
  <si>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</si>
  <si>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</si>
  <si>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</si>
  <si>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</si>
  <si>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</si>
  <si>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</si>
  <si>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</si>
  <si>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</si>
  <si>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</si>
  <si>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</si>
  <si>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</si>
  <si>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</si>
  <si>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</si>
  <si>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</si>
  <si>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</si>
  <si>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</si>
  <si>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</si>
  <si>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</si>
  <si>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</si>
  <si>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</si>
  <si>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</si>
  <si>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</si>
  <si>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</si>
  <si>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</si>
  <si>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</si>
  <si>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COMBUSTIBLE (GASOIL REGULAR)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</si>
  <si>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</si>
  <si>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</si>
  <si>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</si>
  <si>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</si>
  <si>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</si>
  <si>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</si>
  <si>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</si>
  <si>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</si>
  <si>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</si>
  <si>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UTILES DE OFICINA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</si>
  <si>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</si>
  <si>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</si>
  <si>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</si>
  <si>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</si>
  <si>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</si>
  <si>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</si>
  <si>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</si>
  <si>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</si>
  <si>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</si>
  <si>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</si>
  <si>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</si>
  <si>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</si>
  <si>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</si>
  <si>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</si>
  <si>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</si>
  <si>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COMPRA DE MATERIALES DE LIMPIEZA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</si>
  <si>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</si>
  <si>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</si>
  <si>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</si>
  <si>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</si>
  <si>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</si>
  <si>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</si>
  <si>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</si>
  <si>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</si>
  <si>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</si>
  <si>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</si>
  <si>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</si>
  <si>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</si>
  <si>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</si>
  <si>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</si>
  <si>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</si>
  <si>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</si>
  <si>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</si>
  <si>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</si>
  <si>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 xml:space="preserve">ALIMENTOS </t>
  </si>
  <si>
    <t xml:space="preserve">MATERIALES DE OFICINA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</si>
  <si>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</si>
  <si>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</si>
  <si>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</si>
  <si>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</si>
  <si>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</si>
  <si>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</si>
  <si>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</si>
  <si>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</si>
  <si>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</si>
  <si>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</si>
  <si>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</si>
  <si>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</si>
  <si>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</si>
  <si>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</si>
  <si>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 xml:space="preserve"> MEDICAMENTOS</t>
  </si>
  <si>
    <t>MATERIALES MEDICO GASTABLES</t>
  </si>
  <si>
    <t>ESTUDIOS DE RESONANCIA MAGNETICA.</t>
  </si>
  <si>
    <t>COMPRA PRODUCTOS ODONTOLOGICOS</t>
  </si>
  <si>
    <t>REACTIVO DE LABORATORIO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</si>
  <si>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</si>
  <si>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</si>
  <si>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</si>
  <si>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</si>
  <si>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</si>
  <si>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</si>
  <si>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</si>
  <si>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</si>
  <si>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</si>
  <si>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</si>
  <si>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AGUA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</si>
  <si>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</si>
  <si>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</si>
  <si>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</si>
  <si>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</si>
  <si>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</si>
  <si>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</si>
  <si>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</si>
  <si>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</si>
  <si>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</si>
  <si>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</si>
  <si>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</si>
  <si>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</si>
  <si>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</si>
  <si>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</si>
  <si>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</si>
  <si>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</si>
  <si>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2021-00100</t>
  </si>
  <si>
    <t>2020-00411</t>
  </si>
  <si>
    <t>2021-00094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</si>
  <si>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</si>
  <si>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</si>
  <si>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</si>
  <si>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</si>
  <si>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</si>
  <si>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</si>
  <si>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</si>
  <si>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</si>
  <si>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</si>
  <si>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</si>
  <si>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22-Apr-21</t>
  </si>
  <si>
    <t>25-Apr-21</t>
  </si>
  <si>
    <t>23-Apr-21</t>
  </si>
  <si>
    <t>7-Apr-21</t>
  </si>
  <si>
    <t>30-Apr-21</t>
  </si>
  <si>
    <t>11-Apr-21</t>
  </si>
  <si>
    <t>15-Apr-21</t>
  </si>
  <si>
    <t>14-Apr-21</t>
  </si>
  <si>
    <t>22-29230</t>
  </si>
  <si>
    <t>1525</t>
  </si>
  <si>
    <t>011</t>
  </si>
  <si>
    <t>200-04</t>
  </si>
  <si>
    <t>0434</t>
  </si>
  <si>
    <t>0437</t>
  </si>
  <si>
    <t>0014</t>
  </si>
  <si>
    <t>1124</t>
  </si>
  <si>
    <t>0167</t>
  </si>
  <si>
    <t>00173</t>
  </si>
  <si>
    <t>0015</t>
  </si>
  <si>
    <t>0024</t>
  </si>
  <si>
    <t>0005</t>
  </si>
  <si>
    <t>0011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</si>
  <si>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</si>
  <si>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</si>
  <si>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</si>
  <si>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</si>
  <si>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</si>
  <si>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</si>
  <si>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</si>
  <si>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</si>
  <si>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</si>
  <si>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</si>
  <si>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ISOLANDA COMERCIAL (804)</t>
  </si>
  <si>
    <t>INNOVACIONES MEDICAS DEL CARIBE (799)</t>
  </si>
  <si>
    <t xml:space="preserve">LEONEL GUILLEN CANDELARIO ( 732) </t>
  </si>
  <si>
    <t>PROMEDCA PRODUCTOS MEDICINALES, SRL (803)</t>
  </si>
  <si>
    <t>ROBERT RAMIREZ ENCARNACION (798)</t>
  </si>
  <si>
    <t>WEBCABLE TECNOLOGY (800)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</si>
  <si>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</si>
  <si>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</si>
  <si>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</si>
  <si>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</si>
  <si>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</si>
  <si>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</si>
  <si>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</si>
  <si>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</si>
  <si>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</si>
  <si>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</si>
  <si>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</si>
  <si>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</si>
  <si>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</si>
  <si>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</si>
  <si>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</si>
  <si>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>PAPEL PARA SONOGRAFIAS, ELECTROCARDIOGRAFOS Y GASTRO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</si>
  <si>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</si>
  <si>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</si>
  <si>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</si>
  <si>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</si>
  <si>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</si>
  <si>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</si>
  <si>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</si>
  <si>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</si>
  <si>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</si>
  <si>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</si>
  <si>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</si>
  <si>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</si>
  <si>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</si>
  <si>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2020-00353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</si>
  <si>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</si>
  <si>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</si>
  <si>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</si>
  <si>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</si>
  <si>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</si>
  <si>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</si>
  <si>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</si>
  <si>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</si>
  <si>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</si>
  <si>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</si>
  <si>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2020-00350</t>
  </si>
  <si>
    <t>2021-00087</t>
  </si>
  <si>
    <t>2021-00132</t>
  </si>
  <si>
    <t>2020-00023</t>
  </si>
  <si>
    <t>2021-00017</t>
  </si>
  <si>
    <t>2020-00401</t>
  </si>
  <si>
    <t>2020-00347</t>
  </si>
  <si>
    <t>2021-00108</t>
  </si>
  <si>
    <t>2021-00069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</si>
  <si>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</si>
  <si>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</si>
  <si>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</si>
  <si>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</si>
  <si>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</si>
  <si>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</si>
  <si>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</si>
  <si>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</si>
  <si>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2021-00099</t>
  </si>
  <si>
    <t>4-Apr-21</t>
  </si>
  <si>
    <t>19-Jan-20</t>
  </si>
  <si>
    <t>17-Apr-14</t>
  </si>
  <si>
    <t>7-Dec-13</t>
  </si>
  <si>
    <t>9-Apr-21</t>
  </si>
  <si>
    <t>0001</t>
  </si>
  <si>
    <t>0132</t>
  </si>
  <si>
    <t>004442</t>
  </si>
  <si>
    <t>0697</t>
  </si>
  <si>
    <t>0017</t>
  </si>
  <si>
    <t>0612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</si>
  <si>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</si>
  <si>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</si>
  <si>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</si>
  <si>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</si>
  <si>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</si>
  <si>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</si>
  <si>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17-Apr-21</t>
  </si>
  <si>
    <t>12-Aug-17</t>
  </si>
  <si>
    <t>28-Jan-16</t>
  </si>
  <si>
    <t>27-Jan-16</t>
  </si>
  <si>
    <t>18-Dec-15</t>
  </si>
  <si>
    <t>26-Aug-16</t>
  </si>
  <si>
    <t>18-Aug-16</t>
  </si>
  <si>
    <t>19-Aug-16</t>
  </si>
  <si>
    <t>5-Dec-19</t>
  </si>
  <si>
    <t>2-Jan-20</t>
  </si>
  <si>
    <t>29-Jan-21</t>
  </si>
  <si>
    <t>18-Apr-21</t>
  </si>
  <si>
    <t>27-Dec-20</t>
  </si>
  <si>
    <t>28-Dec-20</t>
  </si>
  <si>
    <t>29-Dec-20</t>
  </si>
  <si>
    <t>24-Apr-21</t>
  </si>
  <si>
    <t>21-Apr-21</t>
  </si>
  <si>
    <t>2020-00382</t>
  </si>
  <si>
    <t>2020-00400</t>
  </si>
  <si>
    <t>2021-00117</t>
  </si>
  <si>
    <t>2021-00167</t>
  </si>
  <si>
    <t>2021-00147</t>
  </si>
  <si>
    <t>2021-00168</t>
  </si>
  <si>
    <t>2021-00036</t>
  </si>
  <si>
    <t>2021-00166</t>
  </si>
  <si>
    <t>2020-00106</t>
  </si>
  <si>
    <t>2021-00030</t>
  </si>
  <si>
    <t>2021-00119</t>
  </si>
  <si>
    <t>2021-00016</t>
  </si>
  <si>
    <t>2021-00096</t>
  </si>
  <si>
    <t>2021-00137</t>
  </si>
  <si>
    <t>2021-00035</t>
  </si>
  <si>
    <t>2021-00174</t>
  </si>
  <si>
    <t>2021-00181</t>
  </si>
  <si>
    <t>2020-00404</t>
  </si>
  <si>
    <t>2021-00126</t>
  </si>
  <si>
    <t>2021-00148</t>
  </si>
  <si>
    <t>0010</t>
  </si>
  <si>
    <t>0482</t>
  </si>
  <si>
    <t>MONTERO MORA MULTISERVICIOS (733)</t>
  </si>
  <si>
    <t>RECETARIOS MATERIALES GASTABLES MEDICO</t>
  </si>
  <si>
    <t>2020-00340</t>
  </si>
  <si>
    <t>2021-00194</t>
  </si>
  <si>
    <t>13-Aug-21</t>
  </si>
  <si>
    <t xml:space="preserve">                    AL 31 DE AGOSTO DEL AÑO 2021</t>
  </si>
  <si>
    <t>0174</t>
  </si>
  <si>
    <t>1225</t>
  </si>
  <si>
    <t>1226</t>
  </si>
  <si>
    <t>0177</t>
  </si>
  <si>
    <t>0342</t>
  </si>
  <si>
    <t>0681</t>
  </si>
  <si>
    <t>0220</t>
  </si>
  <si>
    <t>FERNANDO ANTONIO BONILLA DIAZ (719)</t>
  </si>
  <si>
    <t>MALCEL SOLUTION (57)</t>
  </si>
  <si>
    <t>MELVIN GARCIA COMERCIAL (741)</t>
  </si>
  <si>
    <t>MIGUEL ALEJANDRO DIAZ (735)</t>
  </si>
  <si>
    <t>KORTEGRABADO, SRL (812)</t>
  </si>
  <si>
    <t>SERSUCORP, SRL (815)</t>
  </si>
  <si>
    <t>SUNIX PETROLEUM, SRL (720)</t>
  </si>
  <si>
    <t>VERAS AGRAMONTES INVESTIMENTS (807)</t>
  </si>
  <si>
    <t>VAL-KAMED PHARMA, SRL (504)</t>
  </si>
  <si>
    <t>ACTUALIZACION DE SOFTWARE</t>
  </si>
  <si>
    <t xml:space="preserve">COMPRA DE OFICINA </t>
  </si>
  <si>
    <t>COMPRA DE BATERIA</t>
  </si>
  <si>
    <t>ACTUALIZACION DE SISTEMA SYMASOFT</t>
  </si>
  <si>
    <t>SERVICIO DE REPARACION DE BOMBA DE AGUA</t>
  </si>
  <si>
    <t>COMPRA DE REACTIVOS</t>
  </si>
  <si>
    <t xml:space="preserve">COMPRA DE TICKET DE COMBUSTIBLE </t>
  </si>
  <si>
    <t>MEDICAMENTO Y MATERIALES GASTABLES MEDICO</t>
  </si>
  <si>
    <t xml:space="preserve"> MATERIALES GASTABLES MEDICO</t>
  </si>
  <si>
    <t xml:space="preserve">MEDICAMENTO </t>
  </si>
  <si>
    <t>16-Apr-18</t>
  </si>
  <si>
    <t>12-Aug-19</t>
  </si>
  <si>
    <t>22-Dec-20</t>
  </si>
  <si>
    <t>5-Dec-17</t>
  </si>
  <si>
    <t>4-Dec-17</t>
  </si>
  <si>
    <t>26-Dec-17</t>
  </si>
  <si>
    <t>14-Apr-18</t>
  </si>
  <si>
    <t>2-Apr-18</t>
  </si>
  <si>
    <t>6-Aug-18</t>
  </si>
  <si>
    <t>18-Aug-21</t>
  </si>
  <si>
    <t>16-Dec-15</t>
  </si>
  <si>
    <t>27-Jan-14</t>
  </si>
  <si>
    <t>5-Aug-13</t>
  </si>
  <si>
    <t>31-Dec-13</t>
  </si>
  <si>
    <t>9-Dec-13</t>
  </si>
  <si>
    <t>26-Aug-13</t>
  </si>
  <si>
    <t>31-Aug-13</t>
  </si>
  <si>
    <t>13-Jan-14</t>
  </si>
  <si>
    <t>12-Aug-13</t>
  </si>
  <si>
    <t>20-Jan-14</t>
  </si>
  <si>
    <t>16-Dec-13</t>
  </si>
  <si>
    <t>26-Dec-13</t>
  </si>
  <si>
    <t>10-Jan-18</t>
  </si>
  <si>
    <t>13-Apr-21</t>
  </si>
  <si>
    <t>10-Apr-15</t>
  </si>
  <si>
    <t>7-Apr-17</t>
  </si>
  <si>
    <t>21-Apr-17</t>
  </si>
  <si>
    <t>24-Apr-19</t>
  </si>
  <si>
    <t>22-Jan-19</t>
  </si>
  <si>
    <t>22-Apr-19</t>
  </si>
  <si>
    <t>17-Dec-18</t>
  </si>
  <si>
    <t>6-Dec-18</t>
  </si>
  <si>
    <t>29-Jan-19</t>
  </si>
  <si>
    <t>23-Jan-13</t>
  </si>
  <si>
    <t>18-Jan-21</t>
  </si>
  <si>
    <t>6-Dec-19</t>
  </si>
  <si>
    <t>24-Dec-19</t>
  </si>
  <si>
    <t>27-Apr-20</t>
  </si>
  <si>
    <t>10-Dec-19</t>
  </si>
  <si>
    <t>26-Dec-18</t>
  </si>
  <si>
    <t>20-Dec-18</t>
  </si>
  <si>
    <t>18-Jan-19</t>
  </si>
  <si>
    <t>17-Jan-19</t>
  </si>
  <si>
    <t>10-Dec-18</t>
  </si>
  <si>
    <t>28-Dec-18</t>
  </si>
  <si>
    <t>24-Dec-18</t>
  </si>
  <si>
    <t>13-Dec-13</t>
  </si>
  <si>
    <t>16-Jan-14</t>
  </si>
  <si>
    <t>8-Apr-21</t>
  </si>
  <si>
    <t>2-Jan-12</t>
  </si>
  <si>
    <t>3-Jan-12</t>
  </si>
  <si>
    <t>5-Jan-12</t>
  </si>
  <si>
    <t>7-Jan-12</t>
  </si>
  <si>
    <t>8-Jan-12</t>
  </si>
  <si>
    <t>9-Jan-12</t>
  </si>
  <si>
    <t>25-Apr-16</t>
  </si>
  <si>
    <t>4-Apr-16</t>
  </si>
  <si>
    <t>15-Aug-16</t>
  </si>
  <si>
    <t>28-Dec-16</t>
  </si>
  <si>
    <t>13-Dec-16</t>
  </si>
  <si>
    <t>10-Aug-16</t>
  </si>
  <si>
    <t>6-Jan-16</t>
  </si>
  <si>
    <t>1-Dec-15</t>
  </si>
  <si>
    <t>19-Apr-16</t>
  </si>
  <si>
    <t>15-Apr-19</t>
  </si>
  <si>
    <t>29-Aug-17</t>
  </si>
  <si>
    <t>13-Apr-18</t>
  </si>
  <si>
    <t>12-Dec-19</t>
  </si>
  <si>
    <t>3-Apr-20</t>
  </si>
  <si>
    <t>4-Dec-19</t>
  </si>
  <si>
    <t>2-Apr-19</t>
  </si>
  <si>
    <t>22-Apr-14</t>
  </si>
  <si>
    <t>26-Dec-15</t>
  </si>
  <si>
    <t>18-Aug-17</t>
  </si>
  <si>
    <t>7-Aug-17</t>
  </si>
  <si>
    <t>24-Aug-20</t>
  </si>
  <si>
    <t>19-Aug-13</t>
  </si>
  <si>
    <t>18-Dec-14</t>
  </si>
  <si>
    <t>11-Apr-14</t>
  </si>
  <si>
    <t>17-Dec-14</t>
  </si>
  <si>
    <t>5-Apr-21</t>
  </si>
  <si>
    <t>6-Aug-15</t>
  </si>
  <si>
    <t>10-Aug-15</t>
  </si>
  <si>
    <t>14-Aug-15</t>
  </si>
  <si>
    <t>13-Aug-18</t>
  </si>
  <si>
    <t>13-Aug-16</t>
  </si>
  <si>
    <t>9-Dec-15</t>
  </si>
  <si>
    <t>13-Apr-16</t>
  </si>
  <si>
    <t>26-Dec-19</t>
  </si>
  <si>
    <t>22-Jan-18</t>
  </si>
  <si>
    <t>23-Apr-18</t>
  </si>
  <si>
    <t>28-Apr-21</t>
  </si>
  <si>
    <t>2-Jan-18</t>
  </si>
  <si>
    <t>11-Dec-15</t>
  </si>
  <si>
    <t>31-Dec-11</t>
  </si>
  <si>
    <t>31-Aug-17</t>
  </si>
  <si>
    <t>8-Jan-18</t>
  </si>
  <si>
    <t>12-Aug-14</t>
  </si>
  <si>
    <t>9-Apr-19</t>
  </si>
  <si>
    <t>1-Apr-15</t>
  </si>
  <si>
    <t>12-Aug-21</t>
  </si>
  <si>
    <t>22-Jan-21</t>
  </si>
  <si>
    <t>14-Dec-14</t>
  </si>
  <si>
    <t>26-Jan-12</t>
  </si>
  <si>
    <t>28-Aug-15</t>
  </si>
  <si>
    <t>20-Dec-19</t>
  </si>
  <si>
    <t>9-Dec-19</t>
  </si>
  <si>
    <t>19-Jan-21</t>
  </si>
  <si>
    <t>7-Jan-21</t>
  </si>
  <si>
    <t>19-Dec-19</t>
  </si>
  <si>
    <t>8-Dec-17</t>
  </si>
  <si>
    <t>4-Aug-15</t>
  </si>
  <si>
    <t>20-Aug-15</t>
  </si>
  <si>
    <t>29-Dec-15</t>
  </si>
  <si>
    <t>28-Dec-15</t>
  </si>
  <si>
    <t>31-Jan-17</t>
  </si>
  <si>
    <t>20-Aug-21</t>
  </si>
  <si>
    <t>29-Apr-21</t>
  </si>
  <si>
    <t>1-Dec-20</t>
  </si>
  <si>
    <t>9-Dec-20</t>
  </si>
  <si>
    <t>26-Apr-21</t>
  </si>
  <si>
    <t>2-Dec-20</t>
  </si>
  <si>
    <t>9-Aug-21</t>
  </si>
  <si>
    <t>30-Apr-13</t>
  </si>
  <si>
    <t>30-Aug-17</t>
  </si>
  <si>
    <t>30-Apr-19</t>
  </si>
  <si>
    <t>29-Jan-16</t>
  </si>
  <si>
    <t>26-Apr-16</t>
  </si>
  <si>
    <t>21-Aug-14</t>
  </si>
  <si>
    <t>28-Aug-17</t>
  </si>
  <si>
    <t>30-Jan-18</t>
  </si>
  <si>
    <t>16-Apr-19</t>
  </si>
  <si>
    <t>27-Aug-18</t>
  </si>
  <si>
    <t>9-Apr-18</t>
  </si>
  <si>
    <t>5-Jan-17</t>
  </si>
  <si>
    <t>8-Aug-14</t>
  </si>
  <si>
    <t>14-Aug-18</t>
  </si>
  <si>
    <t>23-Aug-18</t>
  </si>
  <si>
    <t>30-Apr-20</t>
  </si>
  <si>
    <t>12-Apr-17</t>
  </si>
  <si>
    <t>15-Aug-17</t>
  </si>
  <si>
    <t>1-Dec-17</t>
  </si>
  <si>
    <t>17-Apr-18</t>
  </si>
  <si>
    <t>5-Aug-15</t>
  </si>
  <si>
    <t>14-Jan-16</t>
  </si>
  <si>
    <t>29-Apr-16</t>
  </si>
  <si>
    <t>28-Apr-15</t>
  </si>
  <si>
    <t>3-Dec-19</t>
  </si>
  <si>
    <t>3-Aug-21</t>
  </si>
  <si>
    <t>10-Aug-21</t>
  </si>
  <si>
    <t>5-Dec-16</t>
  </si>
  <si>
    <t>7-Aug-13</t>
  </si>
  <si>
    <t>21-Aug-17</t>
  </si>
  <si>
    <t>1-Jan-14</t>
  </si>
  <si>
    <t>14-Jan-21</t>
  </si>
  <si>
    <t>21-Apr-20</t>
  </si>
  <si>
    <t>12-Jan-18</t>
  </si>
  <si>
    <t>31-Jan-19</t>
  </si>
  <si>
    <t>30-Aug-19</t>
  </si>
  <si>
    <t>27-Apr-21</t>
  </si>
  <si>
    <t>27-Apr-16</t>
  </si>
  <si>
    <t>17-Aug-16</t>
  </si>
  <si>
    <t>12-Dec-13</t>
  </si>
  <si>
    <t>23-Jan-14</t>
  </si>
  <si>
    <t>3-Aug-16</t>
  </si>
  <si>
    <t>1-Aug-16</t>
  </si>
  <si>
    <t>1-Apr-21</t>
  </si>
  <si>
    <t>5-Aug-21</t>
  </si>
  <si>
    <t>16-Apr-15</t>
  </si>
  <si>
    <t>27-Aug-14</t>
  </si>
  <si>
    <t>7-Jan-15</t>
  </si>
  <si>
    <t>6-Apr-21</t>
  </si>
  <si>
    <t>15-Jan-18</t>
  </si>
  <si>
    <t>14-Dec-16</t>
  </si>
  <si>
    <t>17-Apr-20</t>
  </si>
  <si>
    <t>23-Apr-20</t>
  </si>
  <si>
    <t>20-Apr-21</t>
  </si>
  <si>
    <t>14-Dec-20</t>
  </si>
  <si>
    <t>19-Jan-18</t>
  </si>
  <si>
    <t>8-Aug-18</t>
  </si>
  <si>
    <t>5-Dec-18</t>
  </si>
  <si>
    <t>7-Aug-18</t>
  </si>
  <si>
    <t>10-Aug-18</t>
  </si>
  <si>
    <t>16-Dec-20</t>
  </si>
  <si>
    <t>31-Aug-12</t>
  </si>
  <si>
    <t>11-Apr-17</t>
  </si>
  <si>
    <t>23-Aug-19</t>
  </si>
  <si>
    <t>25-Apr-19</t>
  </si>
  <si>
    <t>30-Apr-18</t>
  </si>
  <si>
    <t>26-Aug-19</t>
  </si>
  <si>
    <t>16-Dec-19</t>
  </si>
  <si>
    <t>27-Apr-19</t>
  </si>
  <si>
    <t>16-Apr-21</t>
  </si>
  <si>
    <t>19-Apr-21</t>
  </si>
  <si>
    <t>1-Apr-14</t>
  </si>
  <si>
    <t>3-Apr-14</t>
  </si>
  <si>
    <t>11-Dec-13</t>
  </si>
  <si>
    <t>18-Apr-16</t>
  </si>
  <si>
    <t>28-Apr-18</t>
  </si>
  <si>
    <t>1-Aug-19</t>
  </si>
  <si>
    <t>2-Apr-14</t>
  </si>
  <si>
    <t>21-Dec-20</t>
  </si>
  <si>
    <t>3-Apr-17</t>
  </si>
  <si>
    <t>19-Aug-19</t>
  </si>
  <si>
    <t>15-Jan-19</t>
  </si>
  <si>
    <t>24-Aug-21</t>
  </si>
  <si>
    <t>25-Aug-21</t>
  </si>
  <si>
    <t>10-Aug-17</t>
  </si>
  <si>
    <t>7-Dec-20</t>
  </si>
  <si>
    <t>12-Jan-21</t>
  </si>
  <si>
    <t>20-Jan-16</t>
  </si>
  <si>
    <t>14-Dec-15</t>
  </si>
  <si>
    <t>29-Aug-20</t>
  </si>
  <si>
    <t>17-Apr-19</t>
  </si>
  <si>
    <t>19-Jan-17</t>
  </si>
  <si>
    <t>26-Jan-17</t>
  </si>
  <si>
    <t>7-Aug-15</t>
  </si>
  <si>
    <t>2-Dec-19</t>
  </si>
  <si>
    <t>25-Aug-15</t>
  </si>
  <si>
    <t>28-Jan-14</t>
  </si>
  <si>
    <t>8-Dec-15</t>
  </si>
  <si>
    <t>2021-00227</t>
  </si>
  <si>
    <t>2021-00179</t>
  </si>
  <si>
    <t>2021-00257</t>
  </si>
  <si>
    <t>2021-00215</t>
  </si>
  <si>
    <t>2021-00209</t>
  </si>
  <si>
    <t>2021-00262</t>
  </si>
  <si>
    <t>2021-00193</t>
  </si>
  <si>
    <t>2021-00150</t>
  </si>
  <si>
    <t>2021-00210</t>
  </si>
  <si>
    <t>2021-00253</t>
  </si>
  <si>
    <t>2021-00226</t>
  </si>
  <si>
    <t>2021-00162</t>
  </si>
  <si>
    <t>2021-00187</t>
  </si>
  <si>
    <t>2021-00255</t>
  </si>
  <si>
    <t>2021-00152</t>
  </si>
  <si>
    <t>2021-00237</t>
  </si>
  <si>
    <t>2021-00211</t>
  </si>
  <si>
    <t>2021-00171</t>
  </si>
  <si>
    <t>2021-00136</t>
  </si>
  <si>
    <t>2020-00049</t>
  </si>
  <si>
    <t>2020-00182</t>
  </si>
  <si>
    <t>2021-00275</t>
  </si>
  <si>
    <t>2021-00114</t>
  </si>
  <si>
    <t>2021-00104</t>
  </si>
  <si>
    <t>2021-00197</t>
  </si>
  <si>
    <t>2021-00195</t>
  </si>
  <si>
    <t>2021-00214</t>
  </si>
  <si>
    <t>14-Aug-21</t>
  </si>
  <si>
    <t>11-Aug-21</t>
  </si>
  <si>
    <t>15-Aug-21</t>
  </si>
  <si>
    <t>RD$ 448,034,757.83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</si>
</sst>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894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0" fontId="62" fillId="0" borderId="0" xfId="0" applyFont="1" applyAlignment="1">
      <alignment horizontal="justify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44" fillId="8" borderId="0" xfId="0" applyFont="1" applyFill="1" applyBorder="1" applyAlignment="1">
      <alignment horizontal="center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13" fillId="2" borderId="20" xfId="1" applyFont="1" applyFill="1" applyBorder="1" applyAlignment="1">
      <alignment horizontal="left"/>
    </xf>
    <xf numFmtId="43" fontId="13" fillId="2" borderId="41" xfId="1" applyFont="1" applyFill="1" applyBorder="1" applyAlignment="1">
      <alignment horizontal="left"/>
    </xf>
    <xf numFmtId="43" fontId="29" fillId="2" borderId="0" xfId="1" applyFont="1" applyFill="1" applyBorder="1" applyAlignment="1">
      <alignment horizontal="center"/>
    </xf>
    <xf numFmtId="0" fontId="16" fillId="8" borderId="66" xfId="0" applyFont="1" applyFill="1" applyBorder="1" applyAlignment="1">
      <alignment horizontal="center"/>
    </xf>
    <xf numFmtId="15" fontId="16" fillId="8" borderId="66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4" fontId="13" fillId="2" borderId="16" xfId="5" applyNumberFormat="1" applyFont="1" applyFill="1" applyBorder="1" applyAlignment="1">
      <alignment horizontal="left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15" fontId="13" fillId="2" borderId="50" xfId="0" applyNumberFormat="1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15" fontId="13" fillId="2" borderId="66" xfId="0" applyNumberFormat="1" applyFont="1" applyFill="1" applyBorder="1" applyAlignment="1">
      <alignment horizontal="center"/>
    </xf>
    <xf numFmtId="15" fontId="13" fillId="2" borderId="73" xfId="0" applyNumberFormat="1" applyFont="1" applyFill="1" applyBorder="1" applyAlignment="1">
      <alignment horizontal="center"/>
    </xf>
    <xf numFmtId="15" fontId="13" fillId="2" borderId="64" xfId="0" applyNumberFormat="1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73" xfId="0" applyFont="1" applyFill="1" applyBorder="1" applyAlignment="1">
      <alignment horizontal="center"/>
    </xf>
    <xf numFmtId="0" fontId="13" fillId="2" borderId="64" xfId="0" applyFont="1" applyFill="1" applyBorder="1" applyAlignment="1">
      <alignment horizontal="center"/>
    </xf>
    <xf numFmtId="15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15" fontId="13" fillId="2" borderId="6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06324824"/>
        <c:axId val="506319336"/>
      </c:barChart>
      <c:catAx>
        <c:axId val="506324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19336"/>
        <c:crossesAt val="0"/>
        <c:auto val="1"/>
        <c:lblAlgn val="ctr"/>
        <c:lblOffset val="100"/>
        <c:noMultiLvlLbl val="0"/>
      </c:catAx>
      <c:valAx>
        <c:axId val="5063193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506324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1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323256"/>
        <c:axId val="506324040"/>
      </c:lineChart>
      <c:catAx>
        <c:axId val="506323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4040"/>
        <c:crosses val="autoZero"/>
        <c:auto val="1"/>
        <c:lblAlgn val="ctr"/>
        <c:lblOffset val="100"/>
        <c:noMultiLvlLbl val="0"/>
      </c:catAx>
      <c:valAx>
        <c:axId val="506324040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3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56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09997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26392"/>
        <c:axId val="506326000"/>
      </c:barChart>
      <c:valAx>
        <c:axId val="50632600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506326392"/>
        <c:crosses val="autoZero"/>
        <c:crossBetween val="between"/>
      </c:valAx>
      <c:catAx>
        <c:axId val="506326392"/>
        <c:scaling>
          <c:orientation val="minMax"/>
        </c:scaling>
        <c:delete val="0"/>
        <c:axPos val="l"/>
        <c:majorTickMark val="out"/>
        <c:minorTickMark val="none"/>
        <c:tickLblPos val="nextTo"/>
        <c:crossAx val="50632600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25216"/>
        <c:axId val="506320904"/>
      </c:barChart>
      <c:catAx>
        <c:axId val="50632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0904"/>
        <c:crosses val="autoZero"/>
        <c:auto val="1"/>
        <c:lblAlgn val="ctr"/>
        <c:lblOffset val="100"/>
        <c:noMultiLvlLbl val="0"/>
      </c:catAx>
      <c:valAx>
        <c:axId val="50632090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5216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322864"/>
        <c:axId val="506323648"/>
      </c:lineChart>
      <c:catAx>
        <c:axId val="50632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3648"/>
        <c:crosses val="autoZero"/>
        <c:auto val="1"/>
        <c:lblAlgn val="ctr"/>
        <c:lblOffset val="100"/>
        <c:noMultiLvlLbl val="0"/>
      </c:catAx>
      <c:valAx>
        <c:axId val="506323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76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32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142920"/>
        <c:axId val="534139784"/>
      </c:lineChart>
      <c:catAx>
        <c:axId val="53414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139784"/>
        <c:crosses val="autoZero"/>
        <c:auto val="1"/>
        <c:lblAlgn val="ctr"/>
        <c:lblOffset val="100"/>
        <c:noMultiLvlLbl val="0"/>
      </c:catAx>
      <c:valAx>
        <c:axId val="534139784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534142920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97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889001</xdr:colOff>
      <xdr:row>0</xdr:row>
      <xdr:rowOff>119062</xdr:rowOff>
    </xdr:from>
    <xdr:to>
      <xdr:col>5</xdr:col>
      <xdr:colOff>738188</xdr:colOff>
      <xdr:row>4</xdr:row>
      <xdr:rowOff>71437</xdr:rowOff>
    </xdr:to>
    <xdr:pic>
      <xdr:nvPicPr>
        <xdr:cNvPr id="4" name="Picture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1" y="119062"/>
          <a:ext cx="2039937" cy="92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1520</xdr:row>
      <xdr:rowOff>0</xdr:rowOff>
    </xdr:from>
    <xdr:to>
      <xdr:col>3</xdr:col>
      <xdr:colOff>907415</xdr:colOff>
      <xdr:row>1559</xdr:row>
      <xdr:rowOff>33020</xdr:rowOff>
    </xdr:to>
    <xdr:pic>
      <xdr:nvPicPr>
        <xdr:cNvPr id="6" name="Imagen 5" descr="C:\Users\ndelorbe.HGDVC\Pictures\img231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01688500"/>
          <a:ext cx="5400040" cy="74625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50"/>
      <c r="B2" s="850"/>
      <c r="C2" s="850"/>
      <c r="D2" s="850"/>
      <c r="E2" s="850"/>
    </row>
    <row r="3" spans="1:23" ht="15.75" x14ac:dyDescent="0.25">
      <c r="A3" s="850"/>
      <c r="B3" s="850"/>
      <c r="C3" s="850"/>
      <c r="D3" s="850"/>
      <c r="E3" s="850"/>
    </row>
    <row r="4" spans="1:23" ht="15.75" x14ac:dyDescent="0.25">
      <c r="A4" s="850"/>
      <c r="B4" s="850"/>
      <c r="C4" s="850"/>
      <c r="D4" s="850"/>
      <c r="E4" s="850"/>
    </row>
    <row r="5" spans="1:23" ht="16.5" thickBot="1" x14ac:dyDescent="0.3">
      <c r="C5" s="7"/>
    </row>
    <row r="6" spans="1:23" ht="16.5" customHeight="1" x14ac:dyDescent="0.35">
      <c r="A6" s="851" t="s">
        <v>0</v>
      </c>
      <c r="B6" s="852"/>
      <c r="C6" s="852"/>
      <c r="D6" s="852"/>
      <c r="E6" s="852"/>
      <c r="F6" s="852"/>
      <c r="G6" s="852"/>
      <c r="H6" s="852"/>
      <c r="I6" s="853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54" t="s">
        <v>1</v>
      </c>
      <c r="B7" s="855"/>
      <c r="C7" s="855"/>
      <c r="D7" s="855"/>
      <c r="E7" s="855"/>
      <c r="F7" s="855"/>
      <c r="G7" s="855"/>
      <c r="H7" s="855"/>
      <c r="I7" s="856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57" t="s">
        <v>2</v>
      </c>
      <c r="B8" s="858"/>
      <c r="C8" s="858"/>
      <c r="D8" s="858"/>
      <c r="E8" s="858"/>
      <c r="F8" s="858"/>
      <c r="G8" s="858"/>
      <c r="H8" s="858"/>
      <c r="I8" s="859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60" t="s">
        <v>3</v>
      </c>
      <c r="B9" s="861"/>
      <c r="C9" s="861"/>
      <c r="D9" s="861"/>
      <c r="E9" s="861"/>
      <c r="F9" s="861"/>
      <c r="G9" s="861"/>
      <c r="H9" s="861"/>
      <c r="I9" s="862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60" t="s">
        <v>4</v>
      </c>
      <c r="B10" s="861"/>
      <c r="C10" s="861"/>
      <c r="D10" s="861"/>
      <c r="E10" s="861"/>
      <c r="F10" s="861"/>
      <c r="G10" s="861"/>
      <c r="H10" s="861"/>
      <c r="I10" s="862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60" t="s">
        <v>5</v>
      </c>
      <c r="B11" s="861"/>
      <c r="C11" s="861"/>
      <c r="D11" s="861"/>
      <c r="E11" s="861"/>
      <c r="F11" s="861"/>
      <c r="G11" s="861"/>
      <c r="H11" s="861"/>
      <c r="I11" s="862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63" t="s">
        <v>1420</v>
      </c>
      <c r="B12" s="864"/>
      <c r="C12" s="864"/>
      <c r="D12" s="864"/>
      <c r="E12" s="864"/>
      <c r="F12" s="864"/>
      <c r="G12" s="864"/>
      <c r="H12" s="864"/>
      <c r="I12" s="865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66">
        <f>+D1120</f>
        <v>0</v>
      </c>
      <c r="B1122" s="867"/>
      <c r="C1122" s="867"/>
      <c r="D1122" s="867"/>
      <c r="E1122" s="867"/>
      <c r="F1122" s="867"/>
      <c r="G1122" s="867"/>
      <c r="H1122" s="867"/>
      <c r="I1122" s="867"/>
    </row>
    <row r="1123" spans="1:11" x14ac:dyDescent="0.25">
      <c r="A1123" s="849" t="s">
        <v>272</v>
      </c>
      <c r="B1123" s="849"/>
      <c r="C1123" s="849"/>
      <c r="D1123" s="849"/>
      <c r="E1123" s="849"/>
      <c r="F1123" s="849"/>
      <c r="G1123" s="849"/>
      <c r="H1123" s="849"/>
      <c r="I1123" s="849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44447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941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1280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2913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2869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1241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1216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1373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1374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1352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1330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1315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1283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1300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1243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1265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1255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2127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2093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2043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2134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2183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2155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2176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2172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2169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2137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2197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2148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2190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2144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2165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2179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2162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2158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2129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2193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2151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2186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2141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3047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2781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2809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2956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2914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2808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2777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2839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2921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2830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2935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2839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2905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3040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2930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2795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2949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2777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2900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2963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2788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2891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2823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2878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2813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2854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2478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2359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2759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1505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1311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1337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1261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2686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2616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2546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2535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2616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2520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2343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2401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2878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2385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2333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2311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2116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2191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2156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1577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1553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1519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1492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1454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1419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1370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1393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2407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1671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1615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1601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1075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1310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1283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1261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1246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1364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2821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2884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2672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2704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1384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2837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1610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1373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1555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2900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3009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1678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1566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1552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1650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2779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1405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1587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1447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2781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1539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1519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1650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1321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1307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1293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1279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1260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1244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1143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3130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2569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2549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2564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2549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2536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2612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2612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2536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2535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1580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1596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3150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1035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2808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2808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2811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2794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2774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2896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2725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2784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2780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2704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1323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1297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1245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1660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1659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1660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1622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1622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1588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1533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1498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1514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1482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1461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1447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1384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1409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1352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1321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1090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2051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2009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2360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2338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2547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3132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2870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2826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2792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2773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2084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2919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2912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2904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2896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2888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2881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2879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2546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1952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1972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1806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2003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1951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1632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1622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1482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1458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1428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1391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1412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1365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1328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1316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1246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1239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1184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3537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3536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3732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3534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3739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3532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3531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3530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2539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1555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1437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1385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2129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2129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2108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1987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1962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1968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1983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1891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1871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1937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1965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1973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1850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1909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1962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1870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1850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1917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1997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1937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1832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1997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1939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1972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2001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1912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1874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1827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1804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1819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1763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1777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1770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1772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1715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1741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1730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1742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1856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2266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1513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2190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2185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2162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2154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2133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2093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2092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2534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2137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2374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2430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2325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2354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2826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2633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2792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2679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2709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1966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1917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1518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1968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1471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1447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1360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1395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1335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1293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1272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1260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1244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1216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2970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2956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2856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2785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2686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2847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2826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2755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2763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2696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1797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1764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1806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2122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2083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2065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2030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1995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1545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1540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1482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1493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2820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2835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2704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2827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2826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2826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2823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2820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2793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2794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2781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2542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2537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2529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2526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2520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2675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2659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2942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2414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2386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2357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2273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2071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2135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2105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2098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2095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2180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2171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2175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2136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2456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2738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2707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2457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1961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2574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2553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2291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2274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2088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2353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2126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2240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2234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2225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2221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2217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2199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2190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2185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2171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2163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2161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2161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2114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2038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2680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1461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1461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1514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2302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2263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2141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2135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2042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2140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1967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1851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1795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1852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2100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2008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2007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1910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1884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1974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1465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1441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1409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1381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1351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1325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1297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1269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1234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1178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1206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1911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1877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1877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1995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2049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2024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1624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2093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1468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1440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1406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1345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1896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1954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1925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1286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1272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1260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1237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1223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1217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1923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1883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1951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1876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1876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1842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1765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1643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1541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1510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1496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1475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1451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1447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1405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1307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2403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1573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1560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1559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1558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1556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1555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1547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1924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1896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2161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2149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2098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2063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2056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2017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1926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1997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1947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3539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3500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3499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1646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1665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3475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2651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2666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2625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2562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2546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1587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1566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2546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1469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1373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1339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2584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1329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1313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1299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1284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1265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1252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1238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1223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1213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2980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1554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2283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2282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2010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1968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1673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2352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2221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1920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1966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2100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2022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1309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1293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1262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1244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1231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1236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1223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1217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1164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2199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2114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2126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1938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2031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922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3539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2460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3513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3507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2203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1282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1281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1239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1260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1231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975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1146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1638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1584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1594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1554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1560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2092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1370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1294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1230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1223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1919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1909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2227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1939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1939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1922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1869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1867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1839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2283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2266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2266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2248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2211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2196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2192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2184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2183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2121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2081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2080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1875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2043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1681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1674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1660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1643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1637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1626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1099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2305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2305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2144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2548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2283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2548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1911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1728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1638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1728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1541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2926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2606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3103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3053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2963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2933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2744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2736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2729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2667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2729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2717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2667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2597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2717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2609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2702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2681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2653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2629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2660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1652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2583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1587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1560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1558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1479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1468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1498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1458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2392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1622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1582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1545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1547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1532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1526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1514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1465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1465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1483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1422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1391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1041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2674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2396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1470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1379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1251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1085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2318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2388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2296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2290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2210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2094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2036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1961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1814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1808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1804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1790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1730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1388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1437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1422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1370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1335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1343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1314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1307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1222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1297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2122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2049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2099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1938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1938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1961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1871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2575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1995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2151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1576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1535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1504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1472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1458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1406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1379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1344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1317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1254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1295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1280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1287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1297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1248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1230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1218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1402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1344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1084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1569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1533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1121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2588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2569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2560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2547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2211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2093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2189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2298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2234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2295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2122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2049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2177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2049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2120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2323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2142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1926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2108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2226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2282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2133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2092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2049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2038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2032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2030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1988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2298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1911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2177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1883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1883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1876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1868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1818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1805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1776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1580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1773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1678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1622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1610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1594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1560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1555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1545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1532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1653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1485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1958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1469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1443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1442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1427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1391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1377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1377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1413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1364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1349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1335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1321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1309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1293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1280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1273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1269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1269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1239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1240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1226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1224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1219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1248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2291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2378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2995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1507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1415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1412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1136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3030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2997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2995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2995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2976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2547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1772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1748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1738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2542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2519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2170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2109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2095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1965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1804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2253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1513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1493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1419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2248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2240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2211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2036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1771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1479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1303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2807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1360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995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2806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2794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2792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2778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2774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2736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2729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2687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2606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2599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2578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2540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2521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2311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2773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2290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2280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2762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2731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1968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2226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2122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2095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2064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1951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2436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2248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2143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2060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2022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2009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1995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1902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1888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1833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2751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1566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1531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1559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1518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1478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1429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1405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1358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1364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1440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1335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1293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1251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1276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1230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1177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1223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1806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1812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1771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2046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1573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1555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1563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1542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1549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1535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1527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1513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1521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1588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1498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1505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1492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1478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1479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1464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1470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1457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1449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1443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1429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1422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1415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1408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1394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1401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1386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1371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1366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1381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1360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1350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1343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1337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1331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1324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1316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1310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1304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1296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1287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1280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1276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1268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1261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1254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1241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1239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1043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2204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2165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2127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1947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2008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1953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1892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1883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1883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1889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1862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1862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2855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2163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2142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2134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2127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2108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2100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2087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2086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1707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2058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2011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1960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1848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2017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2850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2830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2830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2827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2823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2785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2851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2042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1826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1826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1926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1776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2402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2011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1994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1891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1890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1743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1685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1653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1743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1493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2248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2122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2752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2543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2325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1938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2308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2337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2674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2248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2569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2533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2596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2752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2752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2149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2627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1960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2793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2281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2203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2266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2120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2436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2337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2234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2368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1419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1395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1395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1322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1332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1332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1246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1902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1902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1862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1862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1825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1825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1825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1808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1808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1807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1798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1797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1794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1776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1776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1776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1773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1772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1734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1729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1513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1513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1729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1728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1511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1511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1510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1510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1510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1457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1454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1449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1013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2569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2546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1390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2031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2031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1938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2788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2659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2658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2658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2599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1664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1646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1610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1610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3012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2999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2926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2893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3026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3026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2877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2862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1476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1426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1387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1328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1296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1296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1304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3295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3275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1643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1625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1611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1392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1384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1363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1335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1321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1241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1230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1150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1162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2123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1811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1927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2171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1981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1059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2409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2396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1968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1657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1582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1566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1534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1510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1531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2177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1455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1423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1395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1364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1364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1665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1652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1896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1981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1938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1820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2149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1995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1871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1749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1749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1731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2016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1961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2087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2039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1638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1531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1519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1503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1489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1482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1427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1458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1415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1406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1391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1387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1377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1372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1377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1395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1336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1343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1321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1300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1286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1276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1265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1251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1245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1231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1223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1336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1146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1973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1938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2857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1778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1734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1814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2003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1527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1506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1387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1444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1363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1335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1321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1315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1307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1297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1282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1223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2717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2715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2528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2479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2828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2781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1969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1721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1644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1626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1621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1604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1597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1594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1555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1558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1539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1525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1519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1492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1493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1463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1463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1465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1442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1416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1387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1437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1419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1393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1276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1282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1261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1240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1216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2716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1230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2142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1708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2093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1948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1558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1566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1540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1496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1434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1430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1412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1364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1371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1637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1629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1619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1582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1552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1540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1533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1868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2409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1463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1503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1413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1399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1377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1364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1178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967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2170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1490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1098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2199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2116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1987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2058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1968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2221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2099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2086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2095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2226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3043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2009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2134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2150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2198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2177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1660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1521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3002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1420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1393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1398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1321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1265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1248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1230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2640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2680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2703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2599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2802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2140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2610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1694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1664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1623</v>
      </c>
      <c r="G2483" s="97"/>
      <c r="H2483" s="98"/>
      <c r="I2483" s="99">
        <f t="shared" si="90"/>
        <v>6.5712751700651481E-2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1743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1394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1743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1693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1680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1686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1624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1624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1693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1626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1226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1073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2273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1597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2224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2206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2245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2325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2253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2163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2780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1526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1332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1526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1517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1573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1468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1395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1437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1349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1412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1230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2308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2240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2147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2101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2099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2091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2038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2021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1996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1969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1945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1910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1875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1601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2401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1594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44447.629416087962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891" t="s">
        <v>973</v>
      </c>
      <c r="I2" s="892"/>
      <c r="J2" s="892"/>
      <c r="K2" s="893"/>
      <c r="L2" s="476" t="s">
        <v>974</v>
      </c>
      <c r="M2" s="228"/>
      <c r="N2" s="166"/>
      <c r="O2" s="477"/>
    </row>
    <row r="3" spans="7:20" x14ac:dyDescent="0.25">
      <c r="H3" s="891" t="s">
        <v>975</v>
      </c>
      <c r="I3" s="892"/>
      <c r="J3" s="892"/>
      <c r="K3" s="893"/>
      <c r="L3" s="476" t="s">
        <v>976</v>
      </c>
      <c r="M3" s="885" t="s">
        <v>977</v>
      </c>
      <c r="N3" s="875"/>
      <c r="O3" s="886"/>
    </row>
    <row r="4" spans="7:20" ht="15.75" thickBot="1" x14ac:dyDescent="0.3">
      <c r="H4" s="885" t="s">
        <v>978</v>
      </c>
      <c r="I4" s="875"/>
      <c r="J4" s="875"/>
      <c r="K4" s="886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0" t="s">
        <v>846</v>
      </c>
      <c r="B1" s="850"/>
      <c r="C1" s="850"/>
      <c r="D1" s="850"/>
      <c r="E1" s="850"/>
      <c r="F1" s="850"/>
    </row>
    <row r="2" spans="1:6" ht="15.75" x14ac:dyDescent="0.25">
      <c r="A2" s="850" t="s">
        <v>1433</v>
      </c>
      <c r="B2" s="850"/>
      <c r="C2" s="850"/>
      <c r="D2" s="850"/>
      <c r="E2" s="850"/>
      <c r="F2" s="850"/>
    </row>
    <row r="3" spans="1:6" ht="15.75" x14ac:dyDescent="0.25">
      <c r="A3" s="850" t="s">
        <v>848</v>
      </c>
      <c r="B3" s="850"/>
      <c r="C3" s="850"/>
      <c r="D3" s="850"/>
      <c r="E3" s="850"/>
      <c r="F3" s="850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 t="shared" ref="D13:D17" si="0"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15"/>
  <sheetViews>
    <sheetView tabSelected="1" topLeftCell="A1474" zoomScale="120" zoomScaleNormal="120" workbookViewId="0">
      <selection activeCell="C1490" sqref="C1490"/>
    </sheetView>
  </sheetViews>
  <sheetFormatPr baseColWidth="10" defaultRowHeight="15" x14ac:dyDescent="0.25"/>
  <cols>
    <col min="1" max="1" width="15" customWidth="1"/>
    <col min="2" max="2" width="31.140625" style="2" customWidth="1"/>
    <col min="3" max="3" width="36.140625" customWidth="1"/>
    <col min="4" max="4" width="19.7109375" customWidth="1"/>
    <col min="5" max="5" width="13.140625" customWidth="1"/>
    <col min="6" max="6" width="12.85546875" customWidth="1"/>
    <col min="7" max="7" width="13.85546875" customWidth="1"/>
    <col min="8" max="8" width="13.5703125" customWidth="1"/>
  </cols>
  <sheetData>
    <row r="1" spans="1:9" ht="23.25" x14ac:dyDescent="0.35">
      <c r="A1" s="871"/>
      <c r="B1" s="872"/>
      <c r="C1" s="872"/>
      <c r="D1" s="872"/>
      <c r="E1" s="872"/>
      <c r="F1" s="872"/>
      <c r="G1" s="872"/>
      <c r="H1" s="873"/>
      <c r="I1" s="27"/>
    </row>
    <row r="2" spans="1:9" ht="18.75" x14ac:dyDescent="0.3">
      <c r="A2" s="854" t="s">
        <v>0</v>
      </c>
      <c r="B2" s="855"/>
      <c r="C2" s="855"/>
      <c r="D2" s="855"/>
      <c r="E2" s="855"/>
      <c r="F2" s="855"/>
      <c r="G2" s="855"/>
      <c r="H2" s="856"/>
      <c r="I2" s="27"/>
    </row>
    <row r="3" spans="1:9" ht="18.75" x14ac:dyDescent="0.3">
      <c r="A3" s="854" t="s">
        <v>1</v>
      </c>
      <c r="B3" s="855"/>
      <c r="C3" s="855"/>
      <c r="D3" s="855"/>
      <c r="E3" s="855"/>
      <c r="F3" s="855"/>
      <c r="G3" s="855"/>
      <c r="H3" s="856"/>
      <c r="I3" s="27"/>
    </row>
    <row r="4" spans="1:9" ht="15.75" x14ac:dyDescent="0.25">
      <c r="A4" s="857" t="s">
        <v>2</v>
      </c>
      <c r="B4" s="858"/>
      <c r="C4" s="858"/>
      <c r="D4" s="858"/>
      <c r="E4" s="858"/>
      <c r="F4" s="858"/>
      <c r="G4" s="858"/>
      <c r="H4" s="859"/>
      <c r="I4" s="27"/>
    </row>
    <row r="5" spans="1:9" x14ac:dyDescent="0.25">
      <c r="A5" s="860" t="s">
        <v>3</v>
      </c>
      <c r="B5" s="861"/>
      <c r="C5" s="861"/>
      <c r="D5" s="861"/>
      <c r="E5" s="861"/>
      <c r="F5" s="861"/>
      <c r="G5" s="861"/>
      <c r="H5" s="862"/>
      <c r="I5" s="27"/>
    </row>
    <row r="6" spans="1:9" x14ac:dyDescent="0.25">
      <c r="A6" s="860"/>
      <c r="B6" s="861"/>
      <c r="C6" s="861"/>
      <c r="D6" s="861"/>
      <c r="E6" s="861"/>
      <c r="F6" s="861"/>
      <c r="G6" s="861"/>
      <c r="H6" s="862"/>
      <c r="I6" s="27"/>
    </row>
    <row r="7" spans="1:9" x14ac:dyDescent="0.25">
      <c r="A7" s="860" t="s">
        <v>5</v>
      </c>
      <c r="B7" s="861"/>
      <c r="C7" s="861"/>
      <c r="D7" s="861"/>
      <c r="E7" s="861"/>
      <c r="F7" s="861"/>
      <c r="G7" s="861"/>
      <c r="H7" s="862"/>
      <c r="I7" s="27"/>
    </row>
    <row r="8" spans="1:9" x14ac:dyDescent="0.25">
      <c r="A8" s="788"/>
      <c r="B8" s="814"/>
      <c r="C8" s="828" t="s">
        <v>2383</v>
      </c>
      <c r="D8" s="789"/>
      <c r="E8" s="789"/>
      <c r="F8" s="789"/>
      <c r="G8" s="789"/>
      <c r="H8" s="790"/>
      <c r="I8" s="27"/>
    </row>
    <row r="9" spans="1:9" x14ac:dyDescent="0.25">
      <c r="A9" s="811"/>
      <c r="B9" s="814"/>
      <c r="C9" s="812"/>
      <c r="D9" s="812"/>
      <c r="E9" s="812"/>
      <c r="F9" s="812"/>
      <c r="G9" s="812"/>
      <c r="H9" s="813"/>
      <c r="I9" s="27"/>
    </row>
    <row r="10" spans="1:9" ht="15.75" thickBot="1" x14ac:dyDescent="0.3">
      <c r="A10" s="868"/>
      <c r="B10" s="869"/>
      <c r="C10" s="869"/>
      <c r="D10" s="869"/>
      <c r="E10" s="869"/>
      <c r="F10" s="869"/>
      <c r="G10" s="869"/>
      <c r="H10" s="870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1" t="s">
        <v>302</v>
      </c>
      <c r="F11" s="123" t="s">
        <v>303</v>
      </c>
      <c r="G11" s="123" t="s">
        <v>1669</v>
      </c>
      <c r="H11" s="792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3" t="s">
        <v>306</v>
      </c>
      <c r="D12" s="176">
        <f>562791-200353.59</f>
        <v>362437.41000000003</v>
      </c>
      <c r="E12" s="716" t="s">
        <v>307</v>
      </c>
      <c r="F12" s="835">
        <v>43147</v>
      </c>
      <c r="G12" s="835">
        <v>43177</v>
      </c>
      <c r="H12" s="815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3" t="s">
        <v>2052</v>
      </c>
      <c r="D13" s="176">
        <f>646003.3-250003.27</f>
        <v>396000.03</v>
      </c>
      <c r="E13" s="716" t="s">
        <v>307</v>
      </c>
      <c r="F13" s="836" t="s">
        <v>1622</v>
      </c>
      <c r="G13" s="837">
        <v>43357</v>
      </c>
      <c r="H13" s="815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3" t="s">
        <v>308</v>
      </c>
      <c r="D14" s="176">
        <v>17519.88</v>
      </c>
      <c r="E14" s="716" t="s">
        <v>307</v>
      </c>
      <c r="F14" s="837">
        <v>41534</v>
      </c>
      <c r="G14" s="837">
        <v>41564</v>
      </c>
      <c r="H14" s="815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3" t="s">
        <v>310</v>
      </c>
      <c r="D15" s="176">
        <v>42478.96</v>
      </c>
      <c r="E15" s="716" t="s">
        <v>307</v>
      </c>
      <c r="F15" s="837">
        <v>41578</v>
      </c>
      <c r="G15" s="837">
        <v>41608</v>
      </c>
      <c r="H15" s="815">
        <v>8702</v>
      </c>
      <c r="I15" s="132"/>
    </row>
    <row r="16" spans="1:9" ht="15.75" customHeight="1" thickBot="1" x14ac:dyDescent="0.3">
      <c r="A16" s="795" t="s">
        <v>1673</v>
      </c>
      <c r="B16" s="175" t="s">
        <v>232</v>
      </c>
      <c r="C16" s="803" t="s">
        <v>308</v>
      </c>
      <c r="D16" s="176">
        <v>114458.88</v>
      </c>
      <c r="E16" s="716" t="s">
        <v>307</v>
      </c>
      <c r="F16" s="836" t="s">
        <v>2410</v>
      </c>
      <c r="G16" s="837">
        <v>43236</v>
      </c>
      <c r="H16" s="815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3" t="s">
        <v>308</v>
      </c>
      <c r="D17" s="176">
        <v>228450</v>
      </c>
      <c r="E17" s="716" t="s">
        <v>307</v>
      </c>
      <c r="F17" s="837">
        <v>43231</v>
      </c>
      <c r="G17" s="837">
        <v>43261</v>
      </c>
      <c r="H17" s="815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30" t="s">
        <v>312</v>
      </c>
      <c r="D18" s="176">
        <v>66375</v>
      </c>
      <c r="E18" s="716" t="s">
        <v>307</v>
      </c>
      <c r="F18" s="836" t="s">
        <v>2411</v>
      </c>
      <c r="G18" s="837">
        <v>43719</v>
      </c>
      <c r="H18" s="815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30" t="s">
        <v>312</v>
      </c>
      <c r="D19" s="176">
        <v>14885.7</v>
      </c>
      <c r="E19" s="716" t="s">
        <v>307</v>
      </c>
      <c r="F19" s="836" t="s">
        <v>1642</v>
      </c>
      <c r="G19" s="837">
        <v>43373</v>
      </c>
      <c r="H19" s="815">
        <v>12775</v>
      </c>
      <c r="I19" s="132"/>
    </row>
    <row r="20" spans="1:9" ht="15.75" customHeight="1" thickBot="1" x14ac:dyDescent="0.3">
      <c r="A20" s="175">
        <v>19</v>
      </c>
      <c r="B20" s="175" t="s">
        <v>1657</v>
      </c>
      <c r="C20" s="830" t="s">
        <v>2053</v>
      </c>
      <c r="D20" s="176">
        <v>416416.1</v>
      </c>
      <c r="E20" s="716" t="s">
        <v>307</v>
      </c>
      <c r="F20" s="837">
        <v>43753</v>
      </c>
      <c r="G20" s="837">
        <v>43783</v>
      </c>
      <c r="H20" s="815">
        <v>13236</v>
      </c>
      <c r="I20" s="132"/>
    </row>
    <row r="21" spans="1:9" ht="15.75" customHeight="1" thickBot="1" x14ac:dyDescent="0.3">
      <c r="A21" s="175">
        <v>41</v>
      </c>
      <c r="B21" s="175" t="s">
        <v>1657</v>
      </c>
      <c r="C21" s="830" t="s">
        <v>2053</v>
      </c>
      <c r="D21" s="176">
        <v>330122.7</v>
      </c>
      <c r="E21" s="716" t="s">
        <v>307</v>
      </c>
      <c r="F21" s="837">
        <v>43980</v>
      </c>
      <c r="G21" s="837">
        <v>44010</v>
      </c>
      <c r="H21" s="815">
        <v>13329</v>
      </c>
      <c r="I21" s="132"/>
    </row>
    <row r="22" spans="1:9" ht="15.75" customHeight="1" thickBot="1" x14ac:dyDescent="0.3">
      <c r="A22" s="175">
        <v>21</v>
      </c>
      <c r="B22" s="175" t="s">
        <v>1657</v>
      </c>
      <c r="C22" s="830" t="s">
        <v>2053</v>
      </c>
      <c r="D22" s="176">
        <v>75048</v>
      </c>
      <c r="E22" s="716" t="s">
        <v>307</v>
      </c>
      <c r="F22" s="837">
        <v>43753</v>
      </c>
      <c r="G22" s="837">
        <v>43783</v>
      </c>
      <c r="H22" s="815">
        <v>13328</v>
      </c>
      <c r="I22" s="132"/>
    </row>
    <row r="23" spans="1:9" ht="15.75" customHeight="1" thickBot="1" x14ac:dyDescent="0.3">
      <c r="A23" s="175">
        <v>20</v>
      </c>
      <c r="B23" s="175" t="s">
        <v>1657</v>
      </c>
      <c r="C23" s="830" t="s">
        <v>2053</v>
      </c>
      <c r="D23" s="176">
        <v>180776</v>
      </c>
      <c r="E23" s="716" t="s">
        <v>307</v>
      </c>
      <c r="F23" s="837">
        <v>43753</v>
      </c>
      <c r="G23" s="837">
        <v>43783</v>
      </c>
      <c r="H23" s="815">
        <v>13296</v>
      </c>
      <c r="I23" s="132"/>
    </row>
    <row r="24" spans="1:9" ht="15.75" customHeight="1" thickBot="1" x14ac:dyDescent="0.3">
      <c r="A24" s="175">
        <v>7553</v>
      </c>
      <c r="B24" s="175" t="s">
        <v>1819</v>
      </c>
      <c r="C24" s="830" t="s">
        <v>310</v>
      </c>
      <c r="D24" s="176">
        <v>62000</v>
      </c>
      <c r="E24" s="716" t="s">
        <v>307</v>
      </c>
      <c r="F24" s="836" t="s">
        <v>2412</v>
      </c>
      <c r="G24" s="836" t="s">
        <v>1904</v>
      </c>
      <c r="H24" s="815" t="s">
        <v>1996</v>
      </c>
      <c r="I24" s="132"/>
    </row>
    <row r="25" spans="1:9" ht="15.75" customHeight="1" thickBot="1" x14ac:dyDescent="0.3">
      <c r="A25" s="175">
        <v>7651</v>
      </c>
      <c r="B25" s="175" t="s">
        <v>1819</v>
      </c>
      <c r="C25" s="830" t="s">
        <v>310</v>
      </c>
      <c r="D25" s="176">
        <v>330000</v>
      </c>
      <c r="E25" s="716" t="s">
        <v>307</v>
      </c>
      <c r="F25" s="837">
        <v>44235</v>
      </c>
      <c r="G25" s="837">
        <v>44265</v>
      </c>
      <c r="H25" s="815" t="s">
        <v>1997</v>
      </c>
      <c r="I25" s="132"/>
    </row>
    <row r="26" spans="1:9" ht="15.75" customHeight="1" thickBot="1" x14ac:dyDescent="0.3">
      <c r="A26" s="175">
        <v>279</v>
      </c>
      <c r="B26" s="175" t="s">
        <v>208</v>
      </c>
      <c r="C26" s="830" t="s">
        <v>310</v>
      </c>
      <c r="D26" s="176">
        <f>805670.01-390347.12</f>
        <v>415322.89</v>
      </c>
      <c r="E26" s="716" t="s">
        <v>307</v>
      </c>
      <c r="F26" s="836" t="s">
        <v>2413</v>
      </c>
      <c r="G26" s="836" t="s">
        <v>1466</v>
      </c>
      <c r="H26" s="799">
        <v>12364</v>
      </c>
      <c r="I26" s="132"/>
    </row>
    <row r="27" spans="1:9" ht="15.75" customHeight="1" thickBot="1" x14ac:dyDescent="0.3">
      <c r="A27" s="175">
        <v>280</v>
      </c>
      <c r="B27" s="175" t="s">
        <v>208</v>
      </c>
      <c r="C27" s="830" t="s">
        <v>310</v>
      </c>
      <c r="D27" s="176">
        <v>804300</v>
      </c>
      <c r="E27" s="716" t="s">
        <v>307</v>
      </c>
      <c r="F27" s="836" t="s">
        <v>2414</v>
      </c>
      <c r="G27" s="836" t="s">
        <v>1467</v>
      </c>
      <c r="H27" s="799">
        <v>12373</v>
      </c>
      <c r="I27" s="132"/>
    </row>
    <row r="28" spans="1:9" ht="15.75" customHeight="1" thickBot="1" x14ac:dyDescent="0.3">
      <c r="A28" s="175">
        <v>281</v>
      </c>
      <c r="B28" s="175" t="s">
        <v>208</v>
      </c>
      <c r="C28" s="830" t="s">
        <v>310</v>
      </c>
      <c r="D28" s="176">
        <v>803700</v>
      </c>
      <c r="E28" s="716" t="s">
        <v>307</v>
      </c>
      <c r="F28" s="836" t="s">
        <v>2415</v>
      </c>
      <c r="G28" s="836" t="s">
        <v>1468</v>
      </c>
      <c r="H28" s="799">
        <v>12392</v>
      </c>
      <c r="I28" s="132"/>
    </row>
    <row r="29" spans="1:9" ht="15.75" customHeight="1" thickBot="1" x14ac:dyDescent="0.3">
      <c r="A29" s="175">
        <v>283</v>
      </c>
      <c r="B29" s="175" t="s">
        <v>208</v>
      </c>
      <c r="C29" s="830" t="s">
        <v>310</v>
      </c>
      <c r="D29" s="176">
        <v>824550</v>
      </c>
      <c r="E29" s="716" t="s">
        <v>307</v>
      </c>
      <c r="F29" s="836" t="s">
        <v>1597</v>
      </c>
      <c r="G29" s="837">
        <v>43147</v>
      </c>
      <c r="H29" s="799">
        <v>12448</v>
      </c>
      <c r="I29" s="132"/>
    </row>
    <row r="30" spans="1:9" ht="15.75" customHeight="1" thickBot="1" x14ac:dyDescent="0.3">
      <c r="A30" s="175">
        <v>284</v>
      </c>
      <c r="B30" s="175" t="s">
        <v>208</v>
      </c>
      <c r="C30" s="830" t="s">
        <v>310</v>
      </c>
      <c r="D30" s="176">
        <v>872400</v>
      </c>
      <c r="E30" s="716" t="s">
        <v>307</v>
      </c>
      <c r="F30" s="837">
        <v>43132</v>
      </c>
      <c r="G30" s="837">
        <v>43162</v>
      </c>
      <c r="H30" s="799">
        <v>12469</v>
      </c>
      <c r="I30" s="132"/>
    </row>
    <row r="31" spans="1:9" ht="15.75" customHeight="1" thickBot="1" x14ac:dyDescent="0.3">
      <c r="A31" s="175">
        <v>286</v>
      </c>
      <c r="B31" s="175" t="s">
        <v>208</v>
      </c>
      <c r="C31" s="830" t="s">
        <v>310</v>
      </c>
      <c r="D31" s="176">
        <v>899300</v>
      </c>
      <c r="E31" s="716" t="s">
        <v>307</v>
      </c>
      <c r="F31" s="837">
        <v>43164</v>
      </c>
      <c r="G31" s="836" t="s">
        <v>1469</v>
      </c>
      <c r="H31" s="799">
        <v>12523</v>
      </c>
      <c r="I31" s="132"/>
    </row>
    <row r="32" spans="1:9" ht="15.75" customHeight="1" thickBot="1" x14ac:dyDescent="0.3">
      <c r="A32" s="175">
        <v>285</v>
      </c>
      <c r="B32" s="175" t="s">
        <v>208</v>
      </c>
      <c r="C32" s="830" t="s">
        <v>310</v>
      </c>
      <c r="D32" s="176">
        <v>897500</v>
      </c>
      <c r="E32" s="716" t="s">
        <v>307</v>
      </c>
      <c r="F32" s="837">
        <v>43147</v>
      </c>
      <c r="G32" s="837">
        <v>43177</v>
      </c>
      <c r="H32" s="799">
        <v>12501</v>
      </c>
      <c r="I32" s="132"/>
    </row>
    <row r="33" spans="1:9" ht="15.75" customHeight="1" thickBot="1" x14ac:dyDescent="0.3">
      <c r="A33" s="175">
        <v>289</v>
      </c>
      <c r="B33" s="175" t="s">
        <v>208</v>
      </c>
      <c r="C33" s="830" t="s">
        <v>310</v>
      </c>
      <c r="D33" s="176">
        <v>785815</v>
      </c>
      <c r="E33" s="716" t="s">
        <v>307</v>
      </c>
      <c r="F33" s="836" t="s">
        <v>2416</v>
      </c>
      <c r="G33" s="837">
        <v>43234</v>
      </c>
      <c r="H33" s="799">
        <v>12594</v>
      </c>
      <c r="I33" s="132"/>
    </row>
    <row r="34" spans="1:9" ht="15.75" customHeight="1" thickBot="1" x14ac:dyDescent="0.3">
      <c r="A34" s="175">
        <v>287</v>
      </c>
      <c r="B34" s="175" t="s">
        <v>208</v>
      </c>
      <c r="C34" s="830" t="s">
        <v>310</v>
      </c>
      <c r="D34" s="176">
        <v>884920</v>
      </c>
      <c r="E34" s="716" t="s">
        <v>307</v>
      </c>
      <c r="F34" s="837">
        <v>43182</v>
      </c>
      <c r="G34" s="836" t="s">
        <v>1470</v>
      </c>
      <c r="H34" s="799">
        <v>12549</v>
      </c>
      <c r="I34" s="132"/>
    </row>
    <row r="35" spans="1:9" ht="15.75" customHeight="1" thickBot="1" x14ac:dyDescent="0.3">
      <c r="A35" s="175">
        <v>288</v>
      </c>
      <c r="B35" s="175" t="s">
        <v>208</v>
      </c>
      <c r="C35" s="830" t="s">
        <v>310</v>
      </c>
      <c r="D35" s="176">
        <v>895490</v>
      </c>
      <c r="E35" s="716" t="s">
        <v>307</v>
      </c>
      <c r="F35" s="836" t="s">
        <v>2417</v>
      </c>
      <c r="G35" s="837">
        <v>43222</v>
      </c>
      <c r="H35" s="799">
        <v>12560</v>
      </c>
      <c r="I35" s="132"/>
    </row>
    <row r="36" spans="1:9" ht="15.75" customHeight="1" thickBot="1" x14ac:dyDescent="0.3">
      <c r="A36" s="175">
        <v>2</v>
      </c>
      <c r="B36" s="175" t="s">
        <v>208</v>
      </c>
      <c r="C36" s="830" t="s">
        <v>310</v>
      </c>
      <c r="D36" s="176">
        <v>898925</v>
      </c>
      <c r="E36" s="716" t="s">
        <v>307</v>
      </c>
      <c r="F36" s="837">
        <v>43231</v>
      </c>
      <c r="G36" s="837">
        <v>43261</v>
      </c>
      <c r="H36" s="799">
        <v>12635</v>
      </c>
      <c r="I36" s="132"/>
    </row>
    <row r="37" spans="1:9" ht="15.75" customHeight="1" thickBot="1" x14ac:dyDescent="0.3">
      <c r="A37" s="175">
        <v>4</v>
      </c>
      <c r="B37" s="175" t="s">
        <v>208</v>
      </c>
      <c r="C37" s="830" t="s">
        <v>310</v>
      </c>
      <c r="D37" s="176">
        <f>896500-100650</f>
        <v>795850</v>
      </c>
      <c r="E37" s="716" t="s">
        <v>307</v>
      </c>
      <c r="F37" s="837">
        <v>43307</v>
      </c>
      <c r="G37" s="836" t="s">
        <v>1471</v>
      </c>
      <c r="H37" s="799">
        <v>12727</v>
      </c>
      <c r="I37" s="132"/>
    </row>
    <row r="38" spans="1:9" ht="15.75" customHeight="1" thickBot="1" x14ac:dyDescent="0.3">
      <c r="A38" s="175">
        <v>8</v>
      </c>
      <c r="B38" s="175" t="s">
        <v>208</v>
      </c>
      <c r="C38" s="830" t="s">
        <v>310</v>
      </c>
      <c r="D38" s="176">
        <f>889360-460243.8</f>
        <v>429116.2</v>
      </c>
      <c r="E38" s="716" t="s">
        <v>307</v>
      </c>
      <c r="F38" s="837">
        <v>43311</v>
      </c>
      <c r="G38" s="836" t="s">
        <v>1472</v>
      </c>
      <c r="H38" s="799">
        <v>12707</v>
      </c>
      <c r="I38" s="132"/>
    </row>
    <row r="39" spans="1:9" ht="15.75" customHeight="1" thickBot="1" x14ac:dyDescent="0.3">
      <c r="A39" s="175">
        <v>9</v>
      </c>
      <c r="B39" s="175" t="s">
        <v>208</v>
      </c>
      <c r="C39" s="830" t="s">
        <v>310</v>
      </c>
      <c r="D39" s="176">
        <v>801700</v>
      </c>
      <c r="E39" s="716" t="s">
        <v>307</v>
      </c>
      <c r="F39" s="837">
        <v>43348</v>
      </c>
      <c r="G39" s="837">
        <v>43378</v>
      </c>
      <c r="H39" s="799">
        <v>12829</v>
      </c>
      <c r="I39" s="132"/>
    </row>
    <row r="40" spans="1:9" ht="15.75" customHeight="1" thickBot="1" x14ac:dyDescent="0.3">
      <c r="A40" s="175">
        <v>12</v>
      </c>
      <c r="B40" s="175" t="s">
        <v>208</v>
      </c>
      <c r="C40" s="830" t="s">
        <v>310</v>
      </c>
      <c r="D40" s="176">
        <v>331650</v>
      </c>
      <c r="E40" s="716" t="s">
        <v>307</v>
      </c>
      <c r="F40" s="837">
        <v>43378</v>
      </c>
      <c r="G40" s="837">
        <v>43408</v>
      </c>
      <c r="H40" s="799">
        <v>12891</v>
      </c>
      <c r="I40" s="132"/>
    </row>
    <row r="41" spans="1:9" ht="15.75" customHeight="1" thickBot="1" x14ac:dyDescent="0.3">
      <c r="A41" s="175">
        <v>12918</v>
      </c>
      <c r="B41" s="175" t="s">
        <v>208</v>
      </c>
      <c r="C41" s="830" t="s">
        <v>310</v>
      </c>
      <c r="D41" s="176">
        <v>293500</v>
      </c>
      <c r="E41" s="716" t="s">
        <v>307</v>
      </c>
      <c r="F41" s="837">
        <v>43397</v>
      </c>
      <c r="G41" s="837">
        <v>43363</v>
      </c>
      <c r="H41" s="799">
        <v>12918</v>
      </c>
      <c r="I41" s="132"/>
    </row>
    <row r="42" spans="1:9" ht="15.75" customHeight="1" thickBot="1" x14ac:dyDescent="0.3">
      <c r="A42" s="175">
        <v>115</v>
      </c>
      <c r="B42" s="175" t="s">
        <v>1455</v>
      </c>
      <c r="C42" s="830" t="s">
        <v>2054</v>
      </c>
      <c r="D42" s="176">
        <v>566400</v>
      </c>
      <c r="E42" s="716" t="s">
        <v>307</v>
      </c>
      <c r="F42" s="836" t="s">
        <v>2418</v>
      </c>
      <c r="G42" s="837">
        <v>43348</v>
      </c>
      <c r="H42" s="799">
        <v>12831</v>
      </c>
      <c r="I42" s="132"/>
    </row>
    <row r="43" spans="1:9" ht="15.75" customHeight="1" thickBot="1" x14ac:dyDescent="0.3">
      <c r="A43" s="175">
        <v>142</v>
      </c>
      <c r="B43" s="175" t="s">
        <v>1455</v>
      </c>
      <c r="C43" s="830" t="s">
        <v>2400</v>
      </c>
      <c r="D43" s="176">
        <v>389400</v>
      </c>
      <c r="E43" s="716" t="s">
        <v>307</v>
      </c>
      <c r="F43" s="836" t="s">
        <v>2419</v>
      </c>
      <c r="G43" s="837">
        <v>44456</v>
      </c>
      <c r="H43" s="799" t="s">
        <v>2631</v>
      </c>
      <c r="I43" s="132"/>
    </row>
    <row r="44" spans="1:9" ht="15.75" customHeight="1" thickBot="1" x14ac:dyDescent="0.3">
      <c r="A44" s="175">
        <v>110</v>
      </c>
      <c r="B44" s="175" t="s">
        <v>1455</v>
      </c>
      <c r="C44" s="830" t="s">
        <v>2054</v>
      </c>
      <c r="D44" s="176">
        <v>253677.64</v>
      </c>
      <c r="E44" s="716" t="s">
        <v>307</v>
      </c>
      <c r="F44" s="837">
        <v>43654</v>
      </c>
      <c r="G44" s="836" t="s">
        <v>1473</v>
      </c>
      <c r="H44" s="799">
        <v>1043</v>
      </c>
      <c r="I44" s="132"/>
    </row>
    <row r="45" spans="1:9" ht="15.75" customHeight="1" thickBot="1" x14ac:dyDescent="0.3">
      <c r="A45" s="187">
        <v>1678168</v>
      </c>
      <c r="B45" s="175" t="s">
        <v>120</v>
      </c>
      <c r="C45" s="830" t="s">
        <v>2055</v>
      </c>
      <c r="D45" s="176">
        <v>230</v>
      </c>
      <c r="E45" s="716" t="s">
        <v>307</v>
      </c>
      <c r="F45" s="837">
        <v>42320</v>
      </c>
      <c r="G45" s="836" t="s">
        <v>1474</v>
      </c>
      <c r="H45" s="799">
        <v>11083</v>
      </c>
      <c r="I45" s="132"/>
    </row>
    <row r="46" spans="1:9" ht="15.75" customHeight="1" thickBot="1" x14ac:dyDescent="0.3">
      <c r="A46" s="188">
        <v>1694447</v>
      </c>
      <c r="B46" s="175" t="s">
        <v>120</v>
      </c>
      <c r="C46" s="803" t="s">
        <v>2055</v>
      </c>
      <c r="D46" s="176">
        <v>4400</v>
      </c>
      <c r="E46" s="716" t="s">
        <v>307</v>
      </c>
      <c r="F46" s="836" t="s">
        <v>2420</v>
      </c>
      <c r="G46" s="836" t="s">
        <v>1475</v>
      </c>
      <c r="H46" s="815">
        <v>11202</v>
      </c>
      <c r="I46" s="132"/>
    </row>
    <row r="47" spans="1:9" ht="15.75" customHeight="1" thickBot="1" x14ac:dyDescent="0.3">
      <c r="A47" s="190">
        <v>21715946</v>
      </c>
      <c r="B47" s="175" t="s">
        <v>120</v>
      </c>
      <c r="C47" s="803" t="s">
        <v>2055</v>
      </c>
      <c r="D47" s="176">
        <v>4400</v>
      </c>
      <c r="E47" s="716" t="s">
        <v>307</v>
      </c>
      <c r="F47" s="837">
        <v>42404</v>
      </c>
      <c r="G47" s="837">
        <v>42434</v>
      </c>
      <c r="H47" s="815">
        <v>11206</v>
      </c>
      <c r="I47" s="132"/>
    </row>
    <row r="48" spans="1:9" ht="15.75" customHeight="1" thickBot="1" x14ac:dyDescent="0.3">
      <c r="A48" s="187">
        <v>1675222</v>
      </c>
      <c r="B48" s="175" t="s">
        <v>120</v>
      </c>
      <c r="C48" s="803" t="s">
        <v>2055</v>
      </c>
      <c r="D48" s="176">
        <v>5520</v>
      </c>
      <c r="E48" s="716" t="s">
        <v>307</v>
      </c>
      <c r="F48" s="837">
        <v>42313</v>
      </c>
      <c r="G48" s="836" t="s">
        <v>1476</v>
      </c>
      <c r="H48" s="815">
        <v>11083</v>
      </c>
      <c r="I48" s="132"/>
    </row>
    <row r="49" spans="1:9" ht="15.75" customHeight="1" thickBot="1" x14ac:dyDescent="0.3">
      <c r="A49" s="190">
        <v>1650599</v>
      </c>
      <c r="B49" s="175" t="s">
        <v>120</v>
      </c>
      <c r="C49" s="803" t="s">
        <v>2055</v>
      </c>
      <c r="D49" s="176">
        <v>5704</v>
      </c>
      <c r="E49" s="716" t="s">
        <v>307</v>
      </c>
      <c r="F49" s="837">
        <v>42264</v>
      </c>
      <c r="G49" s="837">
        <v>42294</v>
      </c>
      <c r="H49" s="815">
        <v>10927</v>
      </c>
      <c r="I49" s="132"/>
    </row>
    <row r="50" spans="1:9" ht="15.75" customHeight="1" thickBot="1" x14ac:dyDescent="0.3">
      <c r="A50" s="187">
        <v>1665024</v>
      </c>
      <c r="B50" s="175" t="s">
        <v>120</v>
      </c>
      <c r="C50" s="803" t="s">
        <v>2055</v>
      </c>
      <c r="D50" s="176">
        <v>5888</v>
      </c>
      <c r="E50" s="716" t="s">
        <v>307</v>
      </c>
      <c r="F50" s="837">
        <v>42292</v>
      </c>
      <c r="G50" s="837">
        <v>42322</v>
      </c>
      <c r="H50" s="815">
        <v>11014</v>
      </c>
      <c r="I50" s="132"/>
    </row>
    <row r="51" spans="1:9" ht="15.75" customHeight="1" thickBot="1" x14ac:dyDescent="0.3">
      <c r="A51" s="187">
        <v>1656590</v>
      </c>
      <c r="B51" s="175" t="s">
        <v>120</v>
      </c>
      <c r="C51" s="803" t="s">
        <v>2055</v>
      </c>
      <c r="D51" s="176">
        <v>5934</v>
      </c>
      <c r="E51" s="716" t="s">
        <v>307</v>
      </c>
      <c r="F51" s="837">
        <v>42271</v>
      </c>
      <c r="G51" s="837">
        <v>42301</v>
      </c>
      <c r="H51" s="815">
        <v>10927</v>
      </c>
      <c r="I51" s="132"/>
    </row>
    <row r="52" spans="1:9" ht="15.75" customHeight="1" thickBot="1" x14ac:dyDescent="0.3">
      <c r="A52" s="190">
        <v>1656896</v>
      </c>
      <c r="B52" s="175" t="s">
        <v>120</v>
      </c>
      <c r="C52" s="803" t="s">
        <v>2055</v>
      </c>
      <c r="D52" s="176">
        <v>6026</v>
      </c>
      <c r="E52" s="716" t="s">
        <v>307</v>
      </c>
      <c r="F52" s="837">
        <v>42275</v>
      </c>
      <c r="G52" s="837">
        <v>42305</v>
      </c>
      <c r="H52" s="815">
        <v>11014</v>
      </c>
      <c r="I52" s="132"/>
    </row>
    <row r="53" spans="1:9" ht="15.75" customHeight="1" thickBot="1" x14ac:dyDescent="0.3">
      <c r="A53" s="187">
        <v>1657647</v>
      </c>
      <c r="B53" s="175" t="s">
        <v>120</v>
      </c>
      <c r="C53" s="803" t="s">
        <v>2055</v>
      </c>
      <c r="D53" s="176">
        <v>6026</v>
      </c>
      <c r="E53" s="716" t="s">
        <v>307</v>
      </c>
      <c r="F53" s="837">
        <v>42278</v>
      </c>
      <c r="G53" s="837">
        <v>42308</v>
      </c>
      <c r="H53" s="815">
        <v>10927</v>
      </c>
      <c r="I53" s="132"/>
    </row>
    <row r="54" spans="1:9" ht="15.75" customHeight="1" thickBot="1" x14ac:dyDescent="0.3">
      <c r="A54" s="187">
        <v>1673628</v>
      </c>
      <c r="B54" s="175" t="s">
        <v>120</v>
      </c>
      <c r="C54" s="803" t="s">
        <v>2055</v>
      </c>
      <c r="D54" s="176">
        <v>6164</v>
      </c>
      <c r="E54" s="716" t="s">
        <v>307</v>
      </c>
      <c r="F54" s="837">
        <v>42310</v>
      </c>
      <c r="G54" s="836" t="s">
        <v>1477</v>
      </c>
      <c r="H54" s="815">
        <v>11083</v>
      </c>
      <c r="I54" s="132"/>
    </row>
    <row r="55" spans="1:9" ht="15.75" customHeight="1" thickBot="1" x14ac:dyDescent="0.3">
      <c r="A55" s="175">
        <v>1643613</v>
      </c>
      <c r="B55" s="175" t="s">
        <v>120</v>
      </c>
      <c r="C55" s="803" t="s">
        <v>2055</v>
      </c>
      <c r="D55" s="176">
        <v>6256</v>
      </c>
      <c r="E55" s="716" t="s">
        <v>307</v>
      </c>
      <c r="F55" s="837">
        <v>42250</v>
      </c>
      <c r="G55" s="837">
        <v>42280</v>
      </c>
      <c r="H55" s="815">
        <v>10927</v>
      </c>
      <c r="I55" s="132"/>
    </row>
    <row r="56" spans="1:9" ht="15.75" customHeight="1" thickBot="1" x14ac:dyDescent="0.3">
      <c r="A56" s="187">
        <v>1668118</v>
      </c>
      <c r="B56" s="175" t="s">
        <v>120</v>
      </c>
      <c r="C56" s="803" t="s">
        <v>2055</v>
      </c>
      <c r="D56" s="176">
        <v>6302</v>
      </c>
      <c r="E56" s="716" t="s">
        <v>307</v>
      </c>
      <c r="F56" s="837">
        <v>42299</v>
      </c>
      <c r="G56" s="837">
        <v>42329</v>
      </c>
      <c r="H56" s="815">
        <v>11014</v>
      </c>
      <c r="I56" s="132"/>
    </row>
    <row r="57" spans="1:9" ht="15.75" customHeight="1" thickBot="1" x14ac:dyDescent="0.3">
      <c r="A57" s="175">
        <v>1650335</v>
      </c>
      <c r="B57" s="175" t="s">
        <v>120</v>
      </c>
      <c r="C57" s="803" t="s">
        <v>2055</v>
      </c>
      <c r="D57" s="176">
        <v>6486</v>
      </c>
      <c r="E57" s="716" t="s">
        <v>307</v>
      </c>
      <c r="F57" s="837">
        <v>42257</v>
      </c>
      <c r="G57" s="837">
        <v>42287</v>
      </c>
      <c r="H57" s="815">
        <v>10927</v>
      </c>
      <c r="I57" s="132"/>
    </row>
    <row r="58" spans="1:9" ht="15.75" customHeight="1" thickBot="1" x14ac:dyDescent="0.3">
      <c r="A58" s="187">
        <v>1670058</v>
      </c>
      <c r="B58" s="175" t="s">
        <v>120</v>
      </c>
      <c r="C58" s="803" t="s">
        <v>2055</v>
      </c>
      <c r="D58" s="176">
        <v>6532</v>
      </c>
      <c r="E58" s="716" t="s">
        <v>307</v>
      </c>
      <c r="F58" s="837">
        <v>42303</v>
      </c>
      <c r="G58" s="837">
        <v>42333</v>
      </c>
      <c r="H58" s="815">
        <v>11014</v>
      </c>
      <c r="I58" s="132"/>
    </row>
    <row r="59" spans="1:9" ht="15.75" customHeight="1" thickBot="1" x14ac:dyDescent="0.3">
      <c r="A59" s="187">
        <v>1660418</v>
      </c>
      <c r="B59" s="175" t="s">
        <v>120</v>
      </c>
      <c r="C59" s="803" t="s">
        <v>2055</v>
      </c>
      <c r="D59" s="176">
        <v>6670</v>
      </c>
      <c r="E59" s="716" t="s">
        <v>307</v>
      </c>
      <c r="F59" s="837">
        <v>42282</v>
      </c>
      <c r="G59" s="837">
        <v>42312</v>
      </c>
      <c r="H59" s="815">
        <v>11014</v>
      </c>
      <c r="I59" s="132"/>
    </row>
    <row r="60" spans="1:9" ht="15.75" customHeight="1" thickBot="1" x14ac:dyDescent="0.3">
      <c r="A60" s="190">
        <v>1654337</v>
      </c>
      <c r="B60" s="175" t="s">
        <v>120</v>
      </c>
      <c r="C60" s="803" t="s">
        <v>2055</v>
      </c>
      <c r="D60" s="176">
        <v>6716</v>
      </c>
      <c r="E60" s="716" t="s">
        <v>307</v>
      </c>
      <c r="F60" s="837">
        <v>42268</v>
      </c>
      <c r="G60" s="837">
        <v>42298</v>
      </c>
      <c r="H60" s="815">
        <v>10927</v>
      </c>
      <c r="I60" s="132"/>
    </row>
    <row r="61" spans="1:9" ht="15.75" customHeight="1" thickBot="1" x14ac:dyDescent="0.3">
      <c r="A61" s="187">
        <v>1661204</v>
      </c>
      <c r="B61" s="175" t="s">
        <v>120</v>
      </c>
      <c r="C61" s="803" t="s">
        <v>2055</v>
      </c>
      <c r="D61" s="176">
        <v>6762</v>
      </c>
      <c r="E61" s="716" t="s">
        <v>307</v>
      </c>
      <c r="F61" s="837">
        <v>42285</v>
      </c>
      <c r="G61" s="837">
        <v>42315</v>
      </c>
      <c r="H61" s="815">
        <v>11014</v>
      </c>
      <c r="I61" s="132"/>
    </row>
    <row r="62" spans="1:9" ht="15.75" customHeight="1" thickBot="1" x14ac:dyDescent="0.3">
      <c r="A62" s="187">
        <v>1663105</v>
      </c>
      <c r="B62" s="175" t="s">
        <v>120</v>
      </c>
      <c r="C62" s="803" t="s">
        <v>2055</v>
      </c>
      <c r="D62" s="176">
        <v>6762</v>
      </c>
      <c r="E62" s="716" t="s">
        <v>307</v>
      </c>
      <c r="F62" s="837">
        <v>42289</v>
      </c>
      <c r="G62" s="837">
        <v>42319</v>
      </c>
      <c r="H62" s="815">
        <v>11014</v>
      </c>
      <c r="I62" s="132"/>
    </row>
    <row r="63" spans="1:9" ht="15.75" customHeight="1" thickBot="1" x14ac:dyDescent="0.3">
      <c r="A63" s="187">
        <v>1680139</v>
      </c>
      <c r="B63" s="175" t="s">
        <v>120</v>
      </c>
      <c r="C63" s="803" t="s">
        <v>2055</v>
      </c>
      <c r="D63" s="176">
        <v>6854</v>
      </c>
      <c r="E63" s="716" t="s">
        <v>307</v>
      </c>
      <c r="F63" s="837">
        <v>42318</v>
      </c>
      <c r="G63" s="836" t="s">
        <v>1478</v>
      </c>
      <c r="H63" s="815">
        <v>11083</v>
      </c>
      <c r="I63" s="132"/>
    </row>
    <row r="64" spans="1:9" ht="15.75" customHeight="1" thickBot="1" x14ac:dyDescent="0.3">
      <c r="A64" s="175">
        <v>1649675</v>
      </c>
      <c r="B64" s="175" t="s">
        <v>120</v>
      </c>
      <c r="C64" s="803" t="s">
        <v>2055</v>
      </c>
      <c r="D64" s="176">
        <v>6900</v>
      </c>
      <c r="E64" s="716" t="s">
        <v>307</v>
      </c>
      <c r="F64" s="837">
        <v>42254</v>
      </c>
      <c r="G64" s="837">
        <v>42284</v>
      </c>
      <c r="H64" s="815">
        <v>10927</v>
      </c>
      <c r="I64" s="132"/>
    </row>
    <row r="65" spans="1:9" ht="15.75" customHeight="1" thickBot="1" x14ac:dyDescent="0.3">
      <c r="A65" s="187">
        <v>1666207</v>
      </c>
      <c r="B65" s="175" t="s">
        <v>120</v>
      </c>
      <c r="C65" s="803" t="s">
        <v>2055</v>
      </c>
      <c r="D65" s="176">
        <v>7038</v>
      </c>
      <c r="E65" s="716" t="s">
        <v>307</v>
      </c>
      <c r="F65" s="837">
        <v>42296</v>
      </c>
      <c r="G65" s="837">
        <v>42326</v>
      </c>
      <c r="H65" s="815">
        <v>11014</v>
      </c>
      <c r="I65" s="132"/>
    </row>
    <row r="66" spans="1:9" ht="15.75" customHeight="1" thickBot="1" x14ac:dyDescent="0.3">
      <c r="A66" s="190">
        <v>1652579</v>
      </c>
      <c r="B66" s="175" t="s">
        <v>120</v>
      </c>
      <c r="C66" s="803" t="s">
        <v>2055</v>
      </c>
      <c r="D66" s="176">
        <v>7130</v>
      </c>
      <c r="E66" s="716" t="s">
        <v>307</v>
      </c>
      <c r="F66" s="837">
        <v>42261</v>
      </c>
      <c r="G66" s="837">
        <v>42291</v>
      </c>
      <c r="H66" s="815">
        <v>10927</v>
      </c>
      <c r="I66" s="132"/>
    </row>
    <row r="67" spans="1:9" ht="15.75" customHeight="1" thickBot="1" x14ac:dyDescent="0.3">
      <c r="A67" s="187">
        <v>1672539</v>
      </c>
      <c r="B67" s="175" t="s">
        <v>120</v>
      </c>
      <c r="C67" s="803" t="s">
        <v>2055</v>
      </c>
      <c r="D67" s="176">
        <v>10150</v>
      </c>
      <c r="E67" s="716" t="s">
        <v>307</v>
      </c>
      <c r="F67" s="837">
        <v>42306</v>
      </c>
      <c r="G67" s="837">
        <v>42336</v>
      </c>
      <c r="H67" s="815">
        <v>11014</v>
      </c>
      <c r="I67" s="132"/>
    </row>
    <row r="68" spans="1:9" ht="15.75" customHeight="1" thickBot="1" x14ac:dyDescent="0.3">
      <c r="A68" s="175">
        <v>10704</v>
      </c>
      <c r="B68" s="175" t="s">
        <v>25</v>
      </c>
      <c r="C68" s="803" t="s">
        <v>308</v>
      </c>
      <c r="D68" s="176">
        <v>31303</v>
      </c>
      <c r="E68" s="716" t="s">
        <v>307</v>
      </c>
      <c r="F68" s="837">
        <v>41400</v>
      </c>
      <c r="G68" s="837">
        <v>41430</v>
      </c>
      <c r="H68" s="815">
        <v>8145</v>
      </c>
      <c r="I68" s="132"/>
    </row>
    <row r="69" spans="1:9" ht="15.75" customHeight="1" thickBot="1" x14ac:dyDescent="0.3">
      <c r="A69" s="175">
        <v>12556</v>
      </c>
      <c r="B69" s="175" t="s">
        <v>25</v>
      </c>
      <c r="C69" s="803" t="s">
        <v>306</v>
      </c>
      <c r="D69" s="176">
        <v>31612</v>
      </c>
      <c r="E69" s="716" t="s">
        <v>307</v>
      </c>
      <c r="F69" s="836" t="s">
        <v>2421</v>
      </c>
      <c r="G69" s="837">
        <v>41696</v>
      </c>
      <c r="H69" s="815">
        <v>9015</v>
      </c>
      <c r="I69" s="132"/>
    </row>
    <row r="70" spans="1:9" ht="15.75" customHeight="1" thickBot="1" x14ac:dyDescent="0.3">
      <c r="A70" s="175">
        <v>12393</v>
      </c>
      <c r="B70" s="175" t="s">
        <v>25</v>
      </c>
      <c r="C70" s="803" t="s">
        <v>306</v>
      </c>
      <c r="D70" s="176">
        <v>31612</v>
      </c>
      <c r="E70" s="716" t="s">
        <v>307</v>
      </c>
      <c r="F70" s="836" t="s">
        <v>1481</v>
      </c>
      <c r="G70" s="836" t="s">
        <v>1479</v>
      </c>
      <c r="H70" s="815">
        <v>8910</v>
      </c>
      <c r="I70" s="132"/>
    </row>
    <row r="71" spans="1:9" ht="15.75" customHeight="1" thickBot="1" x14ac:dyDescent="0.3">
      <c r="A71" s="175">
        <v>114003</v>
      </c>
      <c r="B71" s="175" t="s">
        <v>25</v>
      </c>
      <c r="C71" s="803" t="s">
        <v>308</v>
      </c>
      <c r="D71" s="176">
        <v>44800.5</v>
      </c>
      <c r="E71" s="716" t="s">
        <v>307</v>
      </c>
      <c r="F71" s="836" t="s">
        <v>2422</v>
      </c>
      <c r="G71" s="837">
        <v>41521</v>
      </c>
      <c r="H71" s="815">
        <v>8409</v>
      </c>
      <c r="I71" s="132"/>
    </row>
    <row r="72" spans="1:9" ht="15.75" customHeight="1" thickBot="1" x14ac:dyDescent="0.3">
      <c r="A72" s="175">
        <v>11723</v>
      </c>
      <c r="B72" s="175" t="s">
        <v>25</v>
      </c>
      <c r="C72" s="803" t="s">
        <v>306</v>
      </c>
      <c r="D72" s="176">
        <v>44800.5</v>
      </c>
      <c r="E72" s="716" t="s">
        <v>307</v>
      </c>
      <c r="F72" s="837">
        <v>41533</v>
      </c>
      <c r="G72" s="837">
        <v>41563</v>
      </c>
      <c r="H72" s="815">
        <v>8548</v>
      </c>
      <c r="I72" s="132"/>
    </row>
    <row r="73" spans="1:9" ht="15.75" customHeight="1" thickBot="1" x14ac:dyDescent="0.3">
      <c r="A73" s="175">
        <v>12409</v>
      </c>
      <c r="B73" s="175" t="s">
        <v>25</v>
      </c>
      <c r="C73" s="803" t="s">
        <v>308</v>
      </c>
      <c r="D73" s="176">
        <v>44800.5</v>
      </c>
      <c r="E73" s="716" t="s">
        <v>307</v>
      </c>
      <c r="F73" s="836" t="s">
        <v>2423</v>
      </c>
      <c r="G73" s="836" t="s">
        <v>1480</v>
      </c>
      <c r="H73" s="815">
        <v>8916</v>
      </c>
      <c r="I73" s="132"/>
    </row>
    <row r="74" spans="1:9" ht="15.75" customHeight="1" thickBot="1" x14ac:dyDescent="0.3">
      <c r="A74" s="175">
        <v>12636</v>
      </c>
      <c r="B74" s="175" t="s">
        <v>25</v>
      </c>
      <c r="C74" s="803" t="s">
        <v>306</v>
      </c>
      <c r="D74" s="176">
        <v>46545.5</v>
      </c>
      <c r="E74" s="716" t="s">
        <v>307</v>
      </c>
      <c r="F74" s="836" t="s">
        <v>1741</v>
      </c>
      <c r="G74" s="837">
        <v>41700</v>
      </c>
      <c r="H74" s="815">
        <v>9012</v>
      </c>
      <c r="I74" s="132"/>
    </row>
    <row r="75" spans="1:9" ht="15.75" customHeight="1" thickBot="1" x14ac:dyDescent="0.3">
      <c r="A75" s="175">
        <v>12255</v>
      </c>
      <c r="B75" s="175" t="s">
        <v>25</v>
      </c>
      <c r="C75" s="803" t="s">
        <v>308</v>
      </c>
      <c r="D75" s="176">
        <v>59330</v>
      </c>
      <c r="E75" s="716" t="s">
        <v>307</v>
      </c>
      <c r="F75" s="837">
        <v>41608</v>
      </c>
      <c r="G75" s="836" t="s">
        <v>1481</v>
      </c>
      <c r="H75" s="815">
        <v>8830</v>
      </c>
      <c r="I75" s="132"/>
    </row>
    <row r="76" spans="1:9" ht="15.75" customHeight="1" thickBot="1" x14ac:dyDescent="0.3">
      <c r="A76" s="175">
        <v>11671</v>
      </c>
      <c r="B76" s="175" t="s">
        <v>25</v>
      </c>
      <c r="C76" s="803" t="s">
        <v>306</v>
      </c>
      <c r="D76" s="176">
        <v>63224</v>
      </c>
      <c r="E76" s="716" t="s">
        <v>307</v>
      </c>
      <c r="F76" s="837">
        <v>41526</v>
      </c>
      <c r="G76" s="837">
        <v>41556</v>
      </c>
      <c r="H76" s="815">
        <v>8537</v>
      </c>
      <c r="I76" s="132"/>
    </row>
    <row r="77" spans="1:9" ht="15.75" customHeight="1" thickBot="1" x14ac:dyDescent="0.3">
      <c r="A77" s="175">
        <v>12278</v>
      </c>
      <c r="B77" s="175" t="s">
        <v>25</v>
      </c>
      <c r="C77" s="803" t="s">
        <v>306</v>
      </c>
      <c r="D77" s="176">
        <v>64969</v>
      </c>
      <c r="E77" s="716" t="s">
        <v>307</v>
      </c>
      <c r="F77" s="836" t="s">
        <v>2424</v>
      </c>
      <c r="G77" s="836" t="s">
        <v>1482</v>
      </c>
      <c r="H77" s="815">
        <v>8848</v>
      </c>
      <c r="I77" s="132"/>
    </row>
    <row r="78" spans="1:9" ht="15.75" customHeight="1" thickBot="1" x14ac:dyDescent="0.3">
      <c r="A78" s="175">
        <v>11557</v>
      </c>
      <c r="B78" s="175" t="s">
        <v>25</v>
      </c>
      <c r="C78" s="803" t="s">
        <v>308</v>
      </c>
      <c r="D78" s="176">
        <v>66714</v>
      </c>
      <c r="E78" s="716" t="s">
        <v>307</v>
      </c>
      <c r="F78" s="836" t="s">
        <v>2425</v>
      </c>
      <c r="G78" s="837">
        <v>41542</v>
      </c>
      <c r="H78" s="815">
        <v>8464</v>
      </c>
      <c r="I78" s="132"/>
    </row>
    <row r="79" spans="1:9" ht="15.75" customHeight="1" thickBot="1" x14ac:dyDescent="0.3">
      <c r="A79" s="175">
        <v>12250</v>
      </c>
      <c r="B79" s="175" t="s">
        <v>25</v>
      </c>
      <c r="C79" s="803" t="s">
        <v>306</v>
      </c>
      <c r="D79" s="176">
        <v>76412.5</v>
      </c>
      <c r="E79" s="716" t="s">
        <v>307</v>
      </c>
      <c r="F79" s="837">
        <v>41608</v>
      </c>
      <c r="G79" s="836" t="s">
        <v>1481</v>
      </c>
      <c r="H79" s="815">
        <v>8830</v>
      </c>
      <c r="I79" s="132"/>
    </row>
    <row r="80" spans="1:9" ht="15.75" customHeight="1" thickBot="1" x14ac:dyDescent="0.3">
      <c r="A80" s="175">
        <v>11751</v>
      </c>
      <c r="B80" s="175" t="s">
        <v>25</v>
      </c>
      <c r="C80" s="803" t="s">
        <v>308</v>
      </c>
      <c r="D80" s="176">
        <v>78157.5</v>
      </c>
      <c r="E80" s="716" t="s">
        <v>307</v>
      </c>
      <c r="F80" s="837">
        <v>41542</v>
      </c>
      <c r="G80" s="837">
        <v>41572</v>
      </c>
      <c r="H80" s="815">
        <v>8578</v>
      </c>
      <c r="I80" s="132"/>
    </row>
    <row r="81" spans="1:9" ht="15.75" customHeight="1" thickBot="1" x14ac:dyDescent="0.3">
      <c r="A81" s="175">
        <v>10748</v>
      </c>
      <c r="B81" s="175" t="s">
        <v>25</v>
      </c>
      <c r="C81" s="803" t="s">
        <v>308</v>
      </c>
      <c r="D81" s="176">
        <v>89010</v>
      </c>
      <c r="E81" s="716" t="s">
        <v>307</v>
      </c>
      <c r="F81" s="837">
        <v>41407</v>
      </c>
      <c r="G81" s="837">
        <v>41437</v>
      </c>
      <c r="H81" s="815">
        <v>8182</v>
      </c>
      <c r="I81" s="132"/>
    </row>
    <row r="82" spans="1:9" ht="15.75" customHeight="1" thickBot="1" x14ac:dyDescent="0.3">
      <c r="A82" s="175">
        <v>11616</v>
      </c>
      <c r="B82" s="175" t="s">
        <v>25</v>
      </c>
      <c r="C82" s="803" t="s">
        <v>308</v>
      </c>
      <c r="D82" s="176">
        <v>91346</v>
      </c>
      <c r="E82" s="716" t="s">
        <v>307</v>
      </c>
      <c r="F82" s="836" t="s">
        <v>2426</v>
      </c>
      <c r="G82" s="837">
        <v>41547</v>
      </c>
      <c r="H82" s="815">
        <v>8481</v>
      </c>
      <c r="I82" s="132"/>
    </row>
    <row r="83" spans="1:9" ht="15.75" customHeight="1" thickBot="1" x14ac:dyDescent="0.3">
      <c r="A83" s="175">
        <v>12458</v>
      </c>
      <c r="B83" s="175" t="s">
        <v>25</v>
      </c>
      <c r="C83" s="803" t="s">
        <v>308</v>
      </c>
      <c r="D83" s="176">
        <v>91346</v>
      </c>
      <c r="E83" s="716" t="s">
        <v>307</v>
      </c>
      <c r="F83" s="836" t="s">
        <v>2427</v>
      </c>
      <c r="G83" s="837">
        <v>41682</v>
      </c>
      <c r="H83" s="815">
        <v>8959</v>
      </c>
      <c r="I83" s="132"/>
    </row>
    <row r="84" spans="1:9" ht="15.75" customHeight="1" thickBot="1" x14ac:dyDescent="0.3">
      <c r="A84" s="175">
        <v>11457</v>
      </c>
      <c r="B84" s="175" t="s">
        <v>25</v>
      </c>
      <c r="C84" s="803" t="s">
        <v>308</v>
      </c>
      <c r="D84" s="176">
        <v>91346</v>
      </c>
      <c r="E84" s="716" t="s">
        <v>307</v>
      </c>
      <c r="F84" s="836" t="s">
        <v>2428</v>
      </c>
      <c r="G84" s="837">
        <v>41528</v>
      </c>
      <c r="H84" s="815">
        <v>8507</v>
      </c>
      <c r="I84" s="132"/>
    </row>
    <row r="85" spans="1:9" ht="15.75" customHeight="1" thickBot="1" x14ac:dyDescent="0.3">
      <c r="A85" s="175">
        <v>12628</v>
      </c>
      <c r="B85" s="175" t="s">
        <v>25</v>
      </c>
      <c r="C85" s="803" t="s">
        <v>306</v>
      </c>
      <c r="D85" s="176">
        <v>93091</v>
      </c>
      <c r="E85" s="716" t="s">
        <v>307</v>
      </c>
      <c r="F85" s="836" t="s">
        <v>1741</v>
      </c>
      <c r="G85" s="837">
        <v>41700</v>
      </c>
      <c r="H85" s="815">
        <v>9012</v>
      </c>
      <c r="I85" s="132"/>
    </row>
    <row r="86" spans="1:9" ht="15.75" customHeight="1" thickBot="1" x14ac:dyDescent="0.3">
      <c r="A86" s="175">
        <v>11829</v>
      </c>
      <c r="B86" s="175" t="s">
        <v>25</v>
      </c>
      <c r="C86" s="803" t="s">
        <v>306</v>
      </c>
      <c r="D86" s="176">
        <v>93386</v>
      </c>
      <c r="E86" s="716" t="s">
        <v>307</v>
      </c>
      <c r="F86" s="837">
        <v>41547</v>
      </c>
      <c r="G86" s="837">
        <v>41577</v>
      </c>
      <c r="H86" s="815">
        <v>8619</v>
      </c>
      <c r="I86" s="132"/>
    </row>
    <row r="87" spans="1:9" ht="15.75" customHeight="1" thickBot="1" x14ac:dyDescent="0.3">
      <c r="A87" s="175">
        <v>11361</v>
      </c>
      <c r="B87" s="175" t="s">
        <v>25</v>
      </c>
      <c r="C87" s="803" t="s">
        <v>308</v>
      </c>
      <c r="D87" s="176">
        <v>94836</v>
      </c>
      <c r="E87" s="716" t="s">
        <v>307</v>
      </c>
      <c r="F87" s="837">
        <v>41484</v>
      </c>
      <c r="G87" s="836" t="s">
        <v>1483</v>
      </c>
      <c r="H87" s="815">
        <v>8406</v>
      </c>
      <c r="I87" s="132"/>
    </row>
    <row r="88" spans="1:9" ht="15.75" customHeight="1" thickBot="1" x14ac:dyDescent="0.3">
      <c r="A88" s="175">
        <v>12534</v>
      </c>
      <c r="B88" s="175" t="s">
        <v>25</v>
      </c>
      <c r="C88" s="803" t="s">
        <v>308</v>
      </c>
      <c r="D88" s="176">
        <v>94836</v>
      </c>
      <c r="E88" s="716" t="s">
        <v>307</v>
      </c>
      <c r="F88" s="836" t="s">
        <v>2429</v>
      </c>
      <c r="G88" s="837">
        <v>41689</v>
      </c>
      <c r="H88" s="815">
        <v>8984</v>
      </c>
      <c r="I88" s="132"/>
    </row>
    <row r="89" spans="1:9" ht="15.75" customHeight="1" thickBot="1" x14ac:dyDescent="0.3">
      <c r="A89" s="175">
        <v>11864</v>
      </c>
      <c r="B89" s="175" t="s">
        <v>25</v>
      </c>
      <c r="C89" s="803" t="s">
        <v>306</v>
      </c>
      <c r="D89" s="176">
        <v>96581</v>
      </c>
      <c r="E89" s="716" t="s">
        <v>307</v>
      </c>
      <c r="F89" s="837">
        <v>41556</v>
      </c>
      <c r="G89" s="837">
        <v>41586</v>
      </c>
      <c r="H89" s="815">
        <v>8904</v>
      </c>
      <c r="I89" s="132"/>
    </row>
    <row r="90" spans="1:9" ht="15.75" customHeight="1" thickBot="1" x14ac:dyDescent="0.3">
      <c r="A90" s="175">
        <v>12318</v>
      </c>
      <c r="B90" s="175" t="s">
        <v>25</v>
      </c>
      <c r="C90" s="803" t="s">
        <v>306</v>
      </c>
      <c r="D90" s="176">
        <v>96581</v>
      </c>
      <c r="E90" s="716" t="s">
        <v>307</v>
      </c>
      <c r="F90" s="836" t="s">
        <v>2430</v>
      </c>
      <c r="G90" s="836" t="s">
        <v>1484</v>
      </c>
      <c r="H90" s="815">
        <v>8643</v>
      </c>
      <c r="I90" s="132"/>
    </row>
    <row r="91" spans="1:9" ht="15.75" customHeight="1" thickBot="1" x14ac:dyDescent="0.3">
      <c r="A91" s="175">
        <v>11944</v>
      </c>
      <c r="B91" s="175" t="s">
        <v>25</v>
      </c>
      <c r="C91" s="803" t="s">
        <v>308</v>
      </c>
      <c r="D91" s="176">
        <v>111514.5</v>
      </c>
      <c r="E91" s="716" t="s">
        <v>307</v>
      </c>
      <c r="F91" s="837">
        <v>41569</v>
      </c>
      <c r="G91" s="837">
        <v>41599</v>
      </c>
      <c r="H91" s="815">
        <v>8718</v>
      </c>
      <c r="I91" s="132"/>
    </row>
    <row r="92" spans="1:9" ht="15.75" customHeight="1" thickBot="1" x14ac:dyDescent="0.3">
      <c r="A92" s="175">
        <v>12353</v>
      </c>
      <c r="B92" s="175" t="s">
        <v>25</v>
      </c>
      <c r="C92" s="803" t="s">
        <v>310</v>
      </c>
      <c r="D92" s="176">
        <v>122958</v>
      </c>
      <c r="E92" s="716" t="s">
        <v>307</v>
      </c>
      <c r="F92" s="836" t="s">
        <v>2431</v>
      </c>
      <c r="G92" s="836" t="s">
        <v>1485</v>
      </c>
      <c r="H92" s="815">
        <v>8908</v>
      </c>
      <c r="I92" s="132"/>
    </row>
    <row r="93" spans="1:9" ht="15.75" customHeight="1" thickBot="1" x14ac:dyDescent="0.3">
      <c r="A93" s="175">
        <v>12106</v>
      </c>
      <c r="B93" s="175" t="s">
        <v>25</v>
      </c>
      <c r="C93" s="803" t="s">
        <v>306</v>
      </c>
      <c r="D93" s="176">
        <v>124703</v>
      </c>
      <c r="E93" s="716" t="s">
        <v>307</v>
      </c>
      <c r="F93" s="837">
        <v>41593</v>
      </c>
      <c r="G93" s="836" t="s">
        <v>1486</v>
      </c>
      <c r="H93" s="815">
        <v>8831</v>
      </c>
      <c r="I93" s="132"/>
    </row>
    <row r="94" spans="1:9" ht="15.75" customHeight="1" thickBot="1" x14ac:dyDescent="0.3">
      <c r="A94" s="190">
        <v>12194</v>
      </c>
      <c r="B94" s="175" t="s">
        <v>25</v>
      </c>
      <c r="C94" s="803" t="s">
        <v>310</v>
      </c>
      <c r="D94" s="176">
        <v>126448</v>
      </c>
      <c r="E94" s="716" t="s">
        <v>307</v>
      </c>
      <c r="F94" s="837">
        <v>41969</v>
      </c>
      <c r="G94" s="836" t="s">
        <v>1487</v>
      </c>
      <c r="H94" s="815">
        <v>8805</v>
      </c>
      <c r="I94" s="132"/>
    </row>
    <row r="95" spans="1:9" ht="15.75" customHeight="1" thickBot="1" x14ac:dyDescent="0.3">
      <c r="A95" s="190">
        <v>10610</v>
      </c>
      <c r="B95" s="190" t="s">
        <v>56</v>
      </c>
      <c r="C95" s="803" t="s">
        <v>2056</v>
      </c>
      <c r="D95" s="176">
        <v>51926.6</v>
      </c>
      <c r="E95" s="716" t="s">
        <v>307</v>
      </c>
      <c r="F95" s="837">
        <v>42088</v>
      </c>
      <c r="G95" s="836" t="s">
        <v>1488</v>
      </c>
      <c r="H95" s="815">
        <v>10429</v>
      </c>
      <c r="I95" s="132"/>
    </row>
    <row r="96" spans="1:9" ht="15.75" customHeight="1" thickBot="1" x14ac:dyDescent="0.3">
      <c r="A96" s="190">
        <v>10305</v>
      </c>
      <c r="B96" s="190" t="s">
        <v>56</v>
      </c>
      <c r="C96" s="803" t="s">
        <v>2056</v>
      </c>
      <c r="D96" s="176">
        <v>203388.99</v>
      </c>
      <c r="E96" s="716" t="s">
        <v>307</v>
      </c>
      <c r="F96" s="837">
        <v>41688</v>
      </c>
      <c r="G96" s="837">
        <v>41718</v>
      </c>
      <c r="H96" s="815">
        <v>9068</v>
      </c>
      <c r="I96" s="132"/>
    </row>
    <row r="97" spans="1:9" ht="15.75" customHeight="1" thickBot="1" x14ac:dyDescent="0.3">
      <c r="A97" s="190">
        <v>10872</v>
      </c>
      <c r="B97" s="190" t="s">
        <v>56</v>
      </c>
      <c r="C97" s="803" t="s">
        <v>2056</v>
      </c>
      <c r="D97" s="176">
        <v>127691.5</v>
      </c>
      <c r="E97" s="716" t="s">
        <v>307</v>
      </c>
      <c r="F97" s="837">
        <v>43138</v>
      </c>
      <c r="G97" s="837">
        <v>43168</v>
      </c>
      <c r="H97" s="815">
        <v>12481</v>
      </c>
      <c r="I97" s="132"/>
    </row>
    <row r="98" spans="1:9" ht="15.75" customHeight="1" thickBot="1" x14ac:dyDescent="0.3">
      <c r="A98" s="175">
        <v>10862</v>
      </c>
      <c r="B98" s="190" t="s">
        <v>56</v>
      </c>
      <c r="C98" s="803" t="s">
        <v>2056</v>
      </c>
      <c r="D98" s="176">
        <v>232652.5</v>
      </c>
      <c r="E98" s="716" t="s">
        <v>307</v>
      </c>
      <c r="F98" s="837">
        <v>42942</v>
      </c>
      <c r="G98" s="836" t="s">
        <v>1489</v>
      </c>
      <c r="H98" s="815">
        <v>12170</v>
      </c>
      <c r="I98" s="132"/>
    </row>
    <row r="99" spans="1:9" ht="15.75" customHeight="1" thickBot="1" x14ac:dyDescent="0.3">
      <c r="A99" s="175">
        <v>10872</v>
      </c>
      <c r="B99" s="190" t="s">
        <v>56</v>
      </c>
      <c r="C99" s="803" t="s">
        <v>2056</v>
      </c>
      <c r="D99" s="176">
        <v>254137.5</v>
      </c>
      <c r="E99" s="716" t="s">
        <v>307</v>
      </c>
      <c r="F99" s="837">
        <v>43136</v>
      </c>
      <c r="G99" s="837">
        <v>43166</v>
      </c>
      <c r="H99" s="815">
        <v>12481</v>
      </c>
      <c r="I99" s="132"/>
    </row>
    <row r="100" spans="1:9" ht="15.75" customHeight="1" thickBot="1" x14ac:dyDescent="0.3">
      <c r="A100" s="175">
        <v>102</v>
      </c>
      <c r="B100" s="190" t="s">
        <v>212</v>
      </c>
      <c r="C100" s="803" t="s">
        <v>320</v>
      </c>
      <c r="D100" s="176">
        <v>206140.1</v>
      </c>
      <c r="E100" s="716" t="s">
        <v>307</v>
      </c>
      <c r="F100" s="836" t="s">
        <v>2432</v>
      </c>
      <c r="G100" s="837">
        <v>43140</v>
      </c>
      <c r="H100" s="815">
        <v>12429</v>
      </c>
      <c r="I100" s="132"/>
    </row>
    <row r="101" spans="1:9" ht="15.75" customHeight="1" thickBot="1" x14ac:dyDescent="0.3">
      <c r="A101" s="175">
        <v>119</v>
      </c>
      <c r="B101" s="190" t="s">
        <v>212</v>
      </c>
      <c r="C101" s="803" t="s">
        <v>320</v>
      </c>
      <c r="D101" s="176">
        <v>316240</v>
      </c>
      <c r="E101" s="716" t="s">
        <v>307</v>
      </c>
      <c r="F101" s="837">
        <v>43186</v>
      </c>
      <c r="G101" s="836" t="s">
        <v>1490</v>
      </c>
      <c r="H101" s="815">
        <v>12558</v>
      </c>
      <c r="I101" s="132"/>
    </row>
    <row r="102" spans="1:9" ht="15.75" customHeight="1" thickBot="1" x14ac:dyDescent="0.3">
      <c r="A102" s="175">
        <v>1943</v>
      </c>
      <c r="B102" s="190" t="s">
        <v>2248</v>
      </c>
      <c r="C102" s="803" t="s">
        <v>306</v>
      </c>
      <c r="D102" s="176">
        <v>840000</v>
      </c>
      <c r="E102" s="716" t="s">
        <v>307</v>
      </c>
      <c r="F102" s="837">
        <v>44147</v>
      </c>
      <c r="G102" s="836" t="s">
        <v>1888</v>
      </c>
      <c r="H102" s="815" t="s">
        <v>2291</v>
      </c>
      <c r="I102" s="132"/>
    </row>
    <row r="103" spans="1:9" ht="15.75" customHeight="1" thickBot="1" x14ac:dyDescent="0.3">
      <c r="A103" s="175">
        <v>1935</v>
      </c>
      <c r="B103" s="190" t="s">
        <v>2248</v>
      </c>
      <c r="C103" s="803" t="s">
        <v>308</v>
      </c>
      <c r="D103" s="176">
        <v>337500</v>
      </c>
      <c r="E103" s="716" t="s">
        <v>307</v>
      </c>
      <c r="F103" s="837">
        <v>44123</v>
      </c>
      <c r="G103" s="837">
        <v>44153</v>
      </c>
      <c r="H103" s="815" t="s">
        <v>2292</v>
      </c>
      <c r="I103" s="132"/>
    </row>
    <row r="104" spans="1:9" ht="15.75" customHeight="1" thickBot="1" x14ac:dyDescent="0.3">
      <c r="A104" s="175">
        <v>1984</v>
      </c>
      <c r="B104" s="190" t="s">
        <v>2248</v>
      </c>
      <c r="C104" s="803" t="s">
        <v>308</v>
      </c>
      <c r="D104" s="176">
        <v>205973.2</v>
      </c>
      <c r="E104" s="716" t="s">
        <v>307</v>
      </c>
      <c r="F104" s="836" t="s">
        <v>2433</v>
      </c>
      <c r="G104" s="837">
        <v>44329</v>
      </c>
      <c r="H104" s="815" t="s">
        <v>2356</v>
      </c>
      <c r="I104" s="132"/>
    </row>
    <row r="105" spans="1:9" ht="15.75" customHeight="1" thickBot="1" x14ac:dyDescent="0.3">
      <c r="A105" s="175">
        <v>1982</v>
      </c>
      <c r="B105" s="190" t="s">
        <v>2248</v>
      </c>
      <c r="C105" s="803" t="s">
        <v>308</v>
      </c>
      <c r="D105" s="176">
        <v>175000</v>
      </c>
      <c r="E105" s="716" t="s">
        <v>307</v>
      </c>
      <c r="F105" s="837">
        <v>44123</v>
      </c>
      <c r="G105" s="836" t="e">
        <v>#REF!</v>
      </c>
      <c r="H105" s="815" t="s">
        <v>2292</v>
      </c>
      <c r="I105" s="132"/>
    </row>
    <row r="106" spans="1:9" ht="15.75" customHeight="1" thickBot="1" x14ac:dyDescent="0.3">
      <c r="A106" s="175">
        <v>168</v>
      </c>
      <c r="B106" s="175" t="s">
        <v>63</v>
      </c>
      <c r="C106" s="803" t="s">
        <v>306</v>
      </c>
      <c r="D106" s="176">
        <v>90645</v>
      </c>
      <c r="E106" s="716" t="s">
        <v>307</v>
      </c>
      <c r="F106" s="837">
        <v>41761</v>
      </c>
      <c r="G106" s="837">
        <v>41791</v>
      </c>
      <c r="H106" s="815">
        <v>9460</v>
      </c>
      <c r="I106" s="132"/>
    </row>
    <row r="107" spans="1:9" ht="15.75" customHeight="1" thickBot="1" x14ac:dyDescent="0.3">
      <c r="A107" s="175">
        <v>179</v>
      </c>
      <c r="B107" s="175" t="s">
        <v>63</v>
      </c>
      <c r="C107" s="803" t="s">
        <v>306</v>
      </c>
      <c r="D107" s="176">
        <v>450610</v>
      </c>
      <c r="E107" s="716" t="s">
        <v>307</v>
      </c>
      <c r="F107" s="837">
        <v>41831</v>
      </c>
      <c r="G107" s="836" t="s">
        <v>1491</v>
      </c>
      <c r="H107" s="815">
        <v>9549</v>
      </c>
      <c r="I107" s="132"/>
    </row>
    <row r="108" spans="1:9" ht="15.75" customHeight="1" thickBot="1" x14ac:dyDescent="0.3">
      <c r="A108" s="175">
        <v>192</v>
      </c>
      <c r="B108" s="175" t="s">
        <v>63</v>
      </c>
      <c r="C108" s="803" t="s">
        <v>306</v>
      </c>
      <c r="D108" s="176">
        <v>134520</v>
      </c>
      <c r="E108" s="716" t="s">
        <v>307</v>
      </c>
      <c r="F108" s="837">
        <v>41901</v>
      </c>
      <c r="G108" s="837">
        <v>41931</v>
      </c>
      <c r="H108" s="815">
        <v>9742</v>
      </c>
      <c r="I108" s="132"/>
    </row>
    <row r="109" spans="1:9" ht="15.75" customHeight="1" thickBot="1" x14ac:dyDescent="0.3">
      <c r="A109" s="175">
        <v>196</v>
      </c>
      <c r="B109" s="175" t="s">
        <v>63</v>
      </c>
      <c r="C109" s="803" t="s">
        <v>306</v>
      </c>
      <c r="D109" s="176">
        <v>255000</v>
      </c>
      <c r="E109" s="716" t="s">
        <v>307</v>
      </c>
      <c r="F109" s="837">
        <v>41912</v>
      </c>
      <c r="G109" s="837">
        <v>41942</v>
      </c>
      <c r="H109" s="815">
        <v>9788</v>
      </c>
      <c r="I109" s="132"/>
    </row>
    <row r="110" spans="1:9" ht="15.75" customHeight="1" thickBot="1" x14ac:dyDescent="0.3">
      <c r="A110" s="175">
        <v>228</v>
      </c>
      <c r="B110" s="175" t="s">
        <v>63</v>
      </c>
      <c r="C110" s="803" t="s">
        <v>310</v>
      </c>
      <c r="D110" s="176">
        <f>719000-100660-201320</f>
        <v>417020</v>
      </c>
      <c r="E110" s="716" t="s">
        <v>307</v>
      </c>
      <c r="F110" s="837">
        <v>41831</v>
      </c>
      <c r="G110" s="836" t="s">
        <v>1491</v>
      </c>
      <c r="H110" s="815">
        <v>9548</v>
      </c>
      <c r="I110" s="132"/>
    </row>
    <row r="111" spans="1:9" ht="15.75" customHeight="1" thickBot="1" x14ac:dyDescent="0.3">
      <c r="A111" s="175">
        <v>201</v>
      </c>
      <c r="B111" s="175" t="s">
        <v>63</v>
      </c>
      <c r="C111" s="803" t="s">
        <v>310</v>
      </c>
      <c r="D111" s="176">
        <v>224200</v>
      </c>
      <c r="E111" s="716" t="s">
        <v>307</v>
      </c>
      <c r="F111" s="837">
        <v>41927</v>
      </c>
      <c r="G111" s="837">
        <v>41957</v>
      </c>
      <c r="H111" s="815">
        <v>9867</v>
      </c>
      <c r="I111" s="132"/>
    </row>
    <row r="112" spans="1:9" ht="15.75" customHeight="1" thickBot="1" x14ac:dyDescent="0.3">
      <c r="A112" s="175">
        <v>220</v>
      </c>
      <c r="B112" s="175" t="s">
        <v>63</v>
      </c>
      <c r="C112" s="803" t="s">
        <v>310</v>
      </c>
      <c r="D112" s="176">
        <v>49500</v>
      </c>
      <c r="E112" s="716" t="s">
        <v>307</v>
      </c>
      <c r="F112" s="836" t="s">
        <v>2434</v>
      </c>
      <c r="G112" s="837">
        <v>42134</v>
      </c>
      <c r="H112" s="815">
        <v>10497</v>
      </c>
      <c r="I112" s="132"/>
    </row>
    <row r="113" spans="1:9" ht="15.75" customHeight="1" thickBot="1" x14ac:dyDescent="0.3">
      <c r="A113" s="190">
        <v>14</v>
      </c>
      <c r="B113" s="190" t="s">
        <v>91</v>
      </c>
      <c r="C113" s="803" t="s">
        <v>310</v>
      </c>
      <c r="D113" s="176">
        <f>669784.76-300101.93-205455.45</f>
        <v>164227.38</v>
      </c>
      <c r="E113" s="716" t="s">
        <v>307</v>
      </c>
      <c r="F113" s="837">
        <v>42040</v>
      </c>
      <c r="G113" s="837">
        <v>42070</v>
      </c>
      <c r="H113" s="815">
        <v>10199</v>
      </c>
      <c r="I113" s="132"/>
    </row>
    <row r="114" spans="1:9" ht="15.75" customHeight="1" thickBot="1" x14ac:dyDescent="0.3">
      <c r="A114" s="190">
        <v>1234</v>
      </c>
      <c r="B114" s="190" t="s">
        <v>91</v>
      </c>
      <c r="C114" s="803" t="s">
        <v>310</v>
      </c>
      <c r="D114" s="176">
        <v>343576.5</v>
      </c>
      <c r="E114" s="716" t="s">
        <v>307</v>
      </c>
      <c r="F114" s="837">
        <v>42776</v>
      </c>
      <c r="G114" s="837">
        <v>42806</v>
      </c>
      <c r="H114" s="815">
        <v>11825</v>
      </c>
      <c r="I114" s="132"/>
    </row>
    <row r="115" spans="1:9" ht="15.75" customHeight="1" thickBot="1" x14ac:dyDescent="0.3">
      <c r="A115" s="190">
        <v>1305</v>
      </c>
      <c r="B115" s="190" t="s">
        <v>91</v>
      </c>
      <c r="C115" s="803" t="s">
        <v>310</v>
      </c>
      <c r="D115" s="176">
        <v>277125</v>
      </c>
      <c r="E115" s="716" t="s">
        <v>307</v>
      </c>
      <c r="F115" s="836" t="s">
        <v>2435</v>
      </c>
      <c r="G115" s="837">
        <v>42862</v>
      </c>
      <c r="H115" s="815">
        <v>11965</v>
      </c>
      <c r="I115" s="132"/>
    </row>
    <row r="116" spans="1:9" ht="15.75" customHeight="1" thickBot="1" x14ac:dyDescent="0.3">
      <c r="A116" s="190">
        <v>1318</v>
      </c>
      <c r="B116" s="190" t="s">
        <v>91</v>
      </c>
      <c r="C116" s="803" t="s">
        <v>310</v>
      </c>
      <c r="D116" s="176">
        <v>362590</v>
      </c>
      <c r="E116" s="716" t="s">
        <v>307</v>
      </c>
      <c r="F116" s="836" t="s">
        <v>2436</v>
      </c>
      <c r="G116" s="837">
        <v>42876</v>
      </c>
      <c r="H116" s="815">
        <v>11991</v>
      </c>
      <c r="I116" s="132"/>
    </row>
    <row r="117" spans="1:9" ht="15.75" customHeight="1" thickBot="1" x14ac:dyDescent="0.3">
      <c r="A117" s="794" t="s">
        <v>1674</v>
      </c>
      <c r="B117" s="190" t="s">
        <v>91</v>
      </c>
      <c r="C117" s="803" t="s">
        <v>310</v>
      </c>
      <c r="D117" s="176">
        <v>1681064</v>
      </c>
      <c r="E117" s="716" t="s">
        <v>307</v>
      </c>
      <c r="F117" s="837">
        <v>42090</v>
      </c>
      <c r="G117" s="836" t="s">
        <v>1497</v>
      </c>
      <c r="H117" s="815">
        <v>10456</v>
      </c>
      <c r="I117" s="132"/>
    </row>
    <row r="118" spans="1:9" ht="15.75" customHeight="1" thickBot="1" x14ac:dyDescent="0.3">
      <c r="A118" s="195">
        <v>1763</v>
      </c>
      <c r="B118" s="190" t="s">
        <v>91</v>
      </c>
      <c r="C118" s="803" t="s">
        <v>310</v>
      </c>
      <c r="D118" s="176">
        <v>213000</v>
      </c>
      <c r="E118" s="716" t="s">
        <v>307</v>
      </c>
      <c r="F118" s="837">
        <v>43310</v>
      </c>
      <c r="G118" s="836" t="s">
        <v>1498</v>
      </c>
      <c r="H118" s="815">
        <v>12689</v>
      </c>
      <c r="I118" s="132"/>
    </row>
    <row r="119" spans="1:9" ht="15.75" customHeight="1" thickBot="1" x14ac:dyDescent="0.3">
      <c r="A119" s="195">
        <v>1699</v>
      </c>
      <c r="B119" s="190" t="s">
        <v>91</v>
      </c>
      <c r="C119" s="803" t="s">
        <v>2057</v>
      </c>
      <c r="D119" s="176">
        <v>862518</v>
      </c>
      <c r="E119" s="716" t="s">
        <v>307</v>
      </c>
      <c r="F119" s="837">
        <v>43299</v>
      </c>
      <c r="G119" s="836" t="s">
        <v>1499</v>
      </c>
      <c r="H119" s="815">
        <v>12709</v>
      </c>
      <c r="I119" s="132"/>
    </row>
    <row r="120" spans="1:9" ht="15.75" customHeight="1" thickBot="1" x14ac:dyDescent="0.3">
      <c r="A120" s="195">
        <v>1846</v>
      </c>
      <c r="B120" s="190" t="s">
        <v>91</v>
      </c>
      <c r="C120" s="803" t="s">
        <v>306</v>
      </c>
      <c r="D120" s="176">
        <v>787725</v>
      </c>
      <c r="E120" s="716" t="s">
        <v>307</v>
      </c>
      <c r="F120" s="837">
        <v>43372</v>
      </c>
      <c r="G120" s="837">
        <v>43402</v>
      </c>
      <c r="H120" s="815">
        <v>12886</v>
      </c>
      <c r="I120" s="132"/>
    </row>
    <row r="121" spans="1:9" ht="15.75" customHeight="1" thickBot="1" x14ac:dyDescent="0.3">
      <c r="A121" s="195">
        <v>1971</v>
      </c>
      <c r="B121" s="190" t="s">
        <v>91</v>
      </c>
      <c r="C121" s="803" t="s">
        <v>306</v>
      </c>
      <c r="D121" s="176">
        <v>225421.7</v>
      </c>
      <c r="E121" s="716" t="s">
        <v>307</v>
      </c>
      <c r="F121" s="837">
        <v>43504</v>
      </c>
      <c r="G121" s="837">
        <v>43534</v>
      </c>
      <c r="H121" s="815">
        <v>13050</v>
      </c>
      <c r="I121" s="132"/>
    </row>
    <row r="122" spans="1:9" ht="15.75" customHeight="1" thickBot="1" x14ac:dyDescent="0.3">
      <c r="A122" s="195">
        <v>1958</v>
      </c>
      <c r="B122" s="190" t="s">
        <v>91</v>
      </c>
      <c r="C122" s="803" t="s">
        <v>306</v>
      </c>
      <c r="D122" s="176">
        <v>814900</v>
      </c>
      <c r="E122" s="716" t="s">
        <v>307</v>
      </c>
      <c r="F122" s="836" t="s">
        <v>2437</v>
      </c>
      <c r="G122" s="837">
        <v>43609</v>
      </c>
      <c r="H122" s="815">
        <v>13006</v>
      </c>
      <c r="I122" s="132"/>
    </row>
    <row r="123" spans="1:9" ht="15.75" customHeight="1" thickBot="1" x14ac:dyDescent="0.3">
      <c r="A123" s="195">
        <v>1963</v>
      </c>
      <c r="B123" s="190" t="s">
        <v>91</v>
      </c>
      <c r="C123" s="803" t="s">
        <v>2052</v>
      </c>
      <c r="D123" s="176">
        <v>852830</v>
      </c>
      <c r="E123" s="716" t="s">
        <v>307</v>
      </c>
      <c r="F123" s="836" t="s">
        <v>2437</v>
      </c>
      <c r="G123" s="837">
        <v>43609</v>
      </c>
      <c r="H123" s="815">
        <v>13044</v>
      </c>
      <c r="I123" s="132"/>
    </row>
    <row r="124" spans="1:9" ht="15.75" customHeight="1" thickBot="1" x14ac:dyDescent="0.3">
      <c r="A124" s="195">
        <v>1956</v>
      </c>
      <c r="B124" s="190" t="s">
        <v>91</v>
      </c>
      <c r="C124" s="803" t="s">
        <v>308</v>
      </c>
      <c r="D124" s="176">
        <v>282625</v>
      </c>
      <c r="E124" s="716" t="s">
        <v>307</v>
      </c>
      <c r="F124" s="836" t="s">
        <v>2438</v>
      </c>
      <c r="G124" s="837">
        <v>43517</v>
      </c>
      <c r="H124" s="815">
        <v>13025</v>
      </c>
      <c r="I124" s="132"/>
    </row>
    <row r="125" spans="1:9" ht="15.75" customHeight="1" thickBot="1" x14ac:dyDescent="0.3">
      <c r="A125" s="195">
        <v>12</v>
      </c>
      <c r="B125" s="190" t="s">
        <v>1788</v>
      </c>
      <c r="C125" s="803" t="s">
        <v>306</v>
      </c>
      <c r="D125" s="176">
        <v>140350</v>
      </c>
      <c r="E125" s="716" t="s">
        <v>307</v>
      </c>
      <c r="F125" s="837">
        <v>43348</v>
      </c>
      <c r="G125" s="837">
        <v>43378</v>
      </c>
      <c r="H125" s="815">
        <v>12797</v>
      </c>
      <c r="I125" s="132"/>
    </row>
    <row r="126" spans="1:9" ht="15.75" customHeight="1" thickBot="1" x14ac:dyDescent="0.3">
      <c r="A126" s="195">
        <v>645</v>
      </c>
      <c r="B126" s="190" t="s">
        <v>218</v>
      </c>
      <c r="C126" s="803" t="s">
        <v>325</v>
      </c>
      <c r="D126" s="176">
        <v>22125</v>
      </c>
      <c r="E126" s="716" t="s">
        <v>307</v>
      </c>
      <c r="F126" s="837">
        <v>43519</v>
      </c>
      <c r="G126" s="837">
        <v>43549</v>
      </c>
      <c r="H126" s="815">
        <v>13028</v>
      </c>
      <c r="I126" s="132"/>
    </row>
    <row r="127" spans="1:9" ht="15.75" customHeight="1" thickBot="1" x14ac:dyDescent="0.3">
      <c r="A127" s="195">
        <v>736</v>
      </c>
      <c r="B127" s="190" t="s">
        <v>218</v>
      </c>
      <c r="C127" s="803" t="s">
        <v>325</v>
      </c>
      <c r="D127" s="176">
        <v>22125</v>
      </c>
      <c r="E127" s="716" t="s">
        <v>307</v>
      </c>
      <c r="F127" s="836" t="s">
        <v>2439</v>
      </c>
      <c r="G127" s="837">
        <v>43607</v>
      </c>
      <c r="H127" s="815">
        <v>13099</v>
      </c>
      <c r="I127" s="132"/>
    </row>
    <row r="128" spans="1:9" ht="15.75" customHeight="1" thickBot="1" x14ac:dyDescent="0.3">
      <c r="A128" s="195">
        <v>800</v>
      </c>
      <c r="B128" s="190" t="s">
        <v>218</v>
      </c>
      <c r="C128" s="803" t="s">
        <v>2058</v>
      </c>
      <c r="D128" s="176">
        <v>313197.49</v>
      </c>
      <c r="E128" s="716" t="s">
        <v>307</v>
      </c>
      <c r="F128" s="837">
        <v>43643</v>
      </c>
      <c r="G128" s="837">
        <v>43673</v>
      </c>
      <c r="H128" s="815">
        <v>13188</v>
      </c>
      <c r="I128" s="132"/>
    </row>
    <row r="129" spans="1:9" ht="15.75" customHeight="1" thickBot="1" x14ac:dyDescent="0.3">
      <c r="A129" s="195">
        <v>402</v>
      </c>
      <c r="B129" s="190" t="s">
        <v>218</v>
      </c>
      <c r="C129" s="803" t="s">
        <v>2058</v>
      </c>
      <c r="D129" s="176">
        <v>292474.8</v>
      </c>
      <c r="E129" s="716" t="s">
        <v>307</v>
      </c>
      <c r="F129" s="837">
        <v>43234</v>
      </c>
      <c r="G129" s="837">
        <v>43264</v>
      </c>
      <c r="H129" s="815">
        <v>12637</v>
      </c>
      <c r="I129" s="132"/>
    </row>
    <row r="130" spans="1:9" ht="15.75" customHeight="1" thickBot="1" x14ac:dyDescent="0.3">
      <c r="A130" s="195">
        <v>746</v>
      </c>
      <c r="B130" s="190" t="s">
        <v>218</v>
      </c>
      <c r="C130" s="803" t="s">
        <v>325</v>
      </c>
      <c r="D130" s="176">
        <v>137146.44</v>
      </c>
      <c r="E130" s="716" t="s">
        <v>307</v>
      </c>
      <c r="F130" s="837">
        <v>43586</v>
      </c>
      <c r="G130" s="837">
        <v>43616</v>
      </c>
      <c r="H130" s="815">
        <v>13140</v>
      </c>
      <c r="I130" s="132"/>
    </row>
    <row r="131" spans="1:9" ht="15.75" customHeight="1" thickBot="1" x14ac:dyDescent="0.3">
      <c r="A131" s="195">
        <v>785</v>
      </c>
      <c r="B131" s="190" t="s">
        <v>218</v>
      </c>
      <c r="C131" s="803" t="s">
        <v>325</v>
      </c>
      <c r="D131" s="176">
        <v>22125</v>
      </c>
      <c r="E131" s="716" t="s">
        <v>307</v>
      </c>
      <c r="F131" s="837">
        <v>43619</v>
      </c>
      <c r="G131" s="837">
        <v>43649</v>
      </c>
      <c r="H131" s="815">
        <v>13175</v>
      </c>
      <c r="I131" s="132"/>
    </row>
    <row r="132" spans="1:9" ht="15.75" customHeight="1" thickBot="1" x14ac:dyDescent="0.3">
      <c r="A132" s="175">
        <v>14</v>
      </c>
      <c r="B132" s="175" t="s">
        <v>1717</v>
      </c>
      <c r="C132" s="803" t="s">
        <v>471</v>
      </c>
      <c r="D132" s="176">
        <v>944534.64</v>
      </c>
      <c r="E132" s="716" t="s">
        <v>307</v>
      </c>
      <c r="F132" s="837">
        <v>43739</v>
      </c>
      <c r="G132" s="837">
        <v>43769</v>
      </c>
      <c r="H132" s="815">
        <v>1133</v>
      </c>
      <c r="I132" s="132"/>
    </row>
    <row r="133" spans="1:9" ht="15.75" customHeight="1" thickBot="1" x14ac:dyDescent="0.3">
      <c r="A133" s="175">
        <v>2697</v>
      </c>
      <c r="B133" s="175" t="s">
        <v>22</v>
      </c>
      <c r="C133" s="803" t="s">
        <v>2059</v>
      </c>
      <c r="D133" s="176">
        <v>12281.44</v>
      </c>
      <c r="E133" s="716" t="s">
        <v>307</v>
      </c>
      <c r="F133" s="837">
        <v>41317</v>
      </c>
      <c r="G133" s="837">
        <v>41347</v>
      </c>
      <c r="H133" s="815">
        <v>8709</v>
      </c>
      <c r="I133" s="132"/>
    </row>
    <row r="134" spans="1:9" ht="15.75" customHeight="1" thickBot="1" x14ac:dyDescent="0.3">
      <c r="A134" s="175">
        <v>295</v>
      </c>
      <c r="B134" s="175" t="s">
        <v>70</v>
      </c>
      <c r="C134" s="803" t="s">
        <v>312</v>
      </c>
      <c r="D134" s="176">
        <f>99724.75-49862.38</f>
        <v>49862.37</v>
      </c>
      <c r="E134" s="716" t="s">
        <v>307</v>
      </c>
      <c r="F134" s="837">
        <v>41835</v>
      </c>
      <c r="G134" s="836" t="s">
        <v>1506</v>
      </c>
      <c r="H134" s="815">
        <v>9724</v>
      </c>
      <c r="I134" s="132"/>
    </row>
    <row r="135" spans="1:9" ht="15.75" customHeight="1" thickBot="1" x14ac:dyDescent="0.3">
      <c r="A135" s="175">
        <v>294</v>
      </c>
      <c r="B135" s="175" t="s">
        <v>70</v>
      </c>
      <c r="C135" s="803" t="s">
        <v>325</v>
      </c>
      <c r="D135" s="176">
        <f>166151.08-8307.56-9969.06</f>
        <v>147874.46</v>
      </c>
      <c r="E135" s="716" t="s">
        <v>307</v>
      </c>
      <c r="F135" s="837">
        <v>41835</v>
      </c>
      <c r="G135" s="836" t="s">
        <v>1506</v>
      </c>
      <c r="H135" s="815">
        <v>9791</v>
      </c>
      <c r="I135" s="132"/>
    </row>
    <row r="136" spans="1:9" ht="15.75" customHeight="1" thickBot="1" x14ac:dyDescent="0.3">
      <c r="A136" s="175">
        <v>358</v>
      </c>
      <c r="B136" s="175" t="s">
        <v>70</v>
      </c>
      <c r="C136" s="803" t="s">
        <v>312</v>
      </c>
      <c r="D136" s="176">
        <v>61946.57</v>
      </c>
      <c r="E136" s="716" t="s">
        <v>307</v>
      </c>
      <c r="F136" s="837">
        <v>41911</v>
      </c>
      <c r="G136" s="837">
        <v>41941</v>
      </c>
      <c r="H136" s="815">
        <v>9675</v>
      </c>
      <c r="I136" s="132"/>
    </row>
    <row r="137" spans="1:9" ht="15.75" customHeight="1" thickBot="1" x14ac:dyDescent="0.3">
      <c r="A137" s="175">
        <v>360</v>
      </c>
      <c r="B137" s="175" t="s">
        <v>70</v>
      </c>
      <c r="C137" s="803" t="s">
        <v>312</v>
      </c>
      <c r="D137" s="176">
        <v>55919.96</v>
      </c>
      <c r="E137" s="716" t="s">
        <v>307</v>
      </c>
      <c r="F137" s="837">
        <v>41912</v>
      </c>
      <c r="G137" s="837">
        <v>41942</v>
      </c>
      <c r="H137" s="815">
        <v>9717</v>
      </c>
      <c r="I137" s="132"/>
    </row>
    <row r="138" spans="1:9" ht="15.75" customHeight="1" thickBot="1" x14ac:dyDescent="0.3">
      <c r="A138" s="175">
        <v>13</v>
      </c>
      <c r="B138" s="175" t="s">
        <v>174</v>
      </c>
      <c r="C138" s="803" t="s">
        <v>308</v>
      </c>
      <c r="D138" s="176">
        <f>803229-200807.25</f>
        <v>602421.75</v>
      </c>
      <c r="E138" s="716" t="s">
        <v>307</v>
      </c>
      <c r="F138" s="836" t="s">
        <v>1641</v>
      </c>
      <c r="G138" s="837">
        <v>42881</v>
      </c>
      <c r="H138" s="815">
        <v>12003</v>
      </c>
      <c r="I138" s="132"/>
    </row>
    <row r="139" spans="1:9" ht="15.75" customHeight="1" thickBot="1" x14ac:dyDescent="0.3">
      <c r="A139" s="175">
        <v>57</v>
      </c>
      <c r="B139" s="175" t="s">
        <v>174</v>
      </c>
      <c r="C139" s="803" t="s">
        <v>306</v>
      </c>
      <c r="D139" s="176">
        <f>394095-200594.35</f>
        <v>193500.65</v>
      </c>
      <c r="E139" s="716" t="s">
        <v>307</v>
      </c>
      <c r="F139" s="837">
        <v>43382</v>
      </c>
      <c r="G139" s="837">
        <v>43412</v>
      </c>
      <c r="H139" s="815">
        <v>12898</v>
      </c>
      <c r="I139" s="132"/>
    </row>
    <row r="140" spans="1:9" ht="15.75" customHeight="1" thickBot="1" x14ac:dyDescent="0.3">
      <c r="A140" s="175">
        <v>52</v>
      </c>
      <c r="B140" s="175" t="s">
        <v>174</v>
      </c>
      <c r="C140" s="803" t="s">
        <v>306</v>
      </c>
      <c r="D140" s="176">
        <v>370800</v>
      </c>
      <c r="E140" s="716" t="s">
        <v>307</v>
      </c>
      <c r="F140" s="836" t="s">
        <v>2418</v>
      </c>
      <c r="G140" s="837">
        <v>43348</v>
      </c>
      <c r="H140" s="815">
        <v>12739</v>
      </c>
      <c r="I140" s="132"/>
    </row>
    <row r="141" spans="1:9" ht="15.75" customHeight="1" thickBot="1" x14ac:dyDescent="0.3">
      <c r="A141" s="175">
        <v>71</v>
      </c>
      <c r="B141" s="175" t="s">
        <v>174</v>
      </c>
      <c r="C141" s="803" t="s">
        <v>2060</v>
      </c>
      <c r="D141" s="176">
        <v>831039.5</v>
      </c>
      <c r="E141" s="716" t="s">
        <v>307</v>
      </c>
      <c r="F141" s="836" t="s">
        <v>1500</v>
      </c>
      <c r="G141" s="837">
        <v>43511</v>
      </c>
      <c r="H141" s="815">
        <v>13033</v>
      </c>
      <c r="I141" s="132"/>
    </row>
    <row r="142" spans="1:9" ht="15.75" customHeight="1" thickBot="1" x14ac:dyDescent="0.3">
      <c r="A142" s="175">
        <v>59</v>
      </c>
      <c r="B142" s="175" t="s">
        <v>174</v>
      </c>
      <c r="C142" s="803" t="s">
        <v>2061</v>
      </c>
      <c r="D142" s="176">
        <v>817546.44</v>
      </c>
      <c r="E142" s="716" t="s">
        <v>307</v>
      </c>
      <c r="F142" s="837">
        <v>43398</v>
      </c>
      <c r="G142" s="837">
        <v>43428</v>
      </c>
      <c r="H142" s="815">
        <v>12912</v>
      </c>
      <c r="I142" s="132"/>
    </row>
    <row r="143" spans="1:9" ht="15.75" customHeight="1" thickBot="1" x14ac:dyDescent="0.3">
      <c r="A143" s="175">
        <v>62</v>
      </c>
      <c r="B143" s="175" t="s">
        <v>174</v>
      </c>
      <c r="C143" s="803" t="s">
        <v>2061</v>
      </c>
      <c r="D143" s="176">
        <v>601560</v>
      </c>
      <c r="E143" s="716" t="s">
        <v>307</v>
      </c>
      <c r="F143" s="837">
        <v>43412</v>
      </c>
      <c r="G143" s="836" t="s">
        <v>1459</v>
      </c>
      <c r="H143" s="815">
        <v>12920</v>
      </c>
      <c r="I143" s="132"/>
    </row>
    <row r="144" spans="1:9" ht="15.75" customHeight="1" thickBot="1" x14ac:dyDescent="0.3">
      <c r="A144" s="175">
        <v>67</v>
      </c>
      <c r="B144" s="175" t="s">
        <v>174</v>
      </c>
      <c r="C144" s="803" t="s">
        <v>2061</v>
      </c>
      <c r="D144" s="176">
        <v>883250</v>
      </c>
      <c r="E144" s="716" t="s">
        <v>307</v>
      </c>
      <c r="F144" s="836" t="s">
        <v>2440</v>
      </c>
      <c r="G144" s="836" t="s">
        <v>1500</v>
      </c>
      <c r="H144" s="815">
        <v>12984</v>
      </c>
      <c r="I144" s="132"/>
    </row>
    <row r="145" spans="1:9" ht="15.75" customHeight="1" thickBot="1" x14ac:dyDescent="0.3">
      <c r="A145" s="175">
        <v>66</v>
      </c>
      <c r="B145" s="175" t="s">
        <v>174</v>
      </c>
      <c r="C145" s="803" t="s">
        <v>2061</v>
      </c>
      <c r="D145" s="176">
        <v>864040</v>
      </c>
      <c r="E145" s="716" t="s">
        <v>307</v>
      </c>
      <c r="F145" s="836" t="s">
        <v>2441</v>
      </c>
      <c r="G145" s="836" t="s">
        <v>1463</v>
      </c>
      <c r="H145" s="815">
        <v>12993</v>
      </c>
      <c r="I145" s="132"/>
    </row>
    <row r="146" spans="1:9" ht="15.75" customHeight="1" thickBot="1" x14ac:dyDescent="0.3">
      <c r="A146" s="175">
        <v>74</v>
      </c>
      <c r="B146" s="175" t="s">
        <v>174</v>
      </c>
      <c r="C146" s="803" t="s">
        <v>2061</v>
      </c>
      <c r="D146" s="176">
        <v>893216</v>
      </c>
      <c r="E146" s="716" t="s">
        <v>307</v>
      </c>
      <c r="F146" s="836" t="s">
        <v>2442</v>
      </c>
      <c r="G146" s="837">
        <v>43524</v>
      </c>
      <c r="H146" s="815">
        <v>13009</v>
      </c>
      <c r="I146" s="132"/>
    </row>
    <row r="147" spans="1:9" ht="15.75" customHeight="1" thickBot="1" x14ac:dyDescent="0.3">
      <c r="A147" s="175">
        <v>79</v>
      </c>
      <c r="B147" s="175" t="s">
        <v>174</v>
      </c>
      <c r="C147" s="803" t="s">
        <v>2061</v>
      </c>
      <c r="D147" s="176">
        <v>806800</v>
      </c>
      <c r="E147" s="716" t="s">
        <v>307</v>
      </c>
      <c r="F147" s="837">
        <v>43500</v>
      </c>
      <c r="G147" s="837">
        <v>43530</v>
      </c>
      <c r="H147" s="815">
        <v>13057</v>
      </c>
      <c r="I147" s="132"/>
    </row>
    <row r="148" spans="1:9" ht="15.75" customHeight="1" thickBot="1" x14ac:dyDescent="0.3">
      <c r="A148" s="175">
        <v>40</v>
      </c>
      <c r="B148" s="175" t="s">
        <v>20</v>
      </c>
      <c r="C148" s="803" t="s">
        <v>340</v>
      </c>
      <c r="D148" s="176">
        <f>332977-72960.5</f>
        <v>260016.5</v>
      </c>
      <c r="E148" s="716" t="s">
        <v>307</v>
      </c>
      <c r="F148" s="836" t="s">
        <v>2443</v>
      </c>
      <c r="G148" s="837">
        <v>41327</v>
      </c>
      <c r="H148" s="815">
        <v>8957</v>
      </c>
      <c r="I148" s="132"/>
    </row>
    <row r="149" spans="1:9" ht="15.75" customHeight="1" thickBot="1" x14ac:dyDescent="0.3">
      <c r="A149" s="795" t="s">
        <v>2327</v>
      </c>
      <c r="B149" s="175" t="s">
        <v>61</v>
      </c>
      <c r="C149" s="803" t="s">
        <v>2062</v>
      </c>
      <c r="D149" s="176">
        <v>288914.98</v>
      </c>
      <c r="E149" s="716" t="s">
        <v>307</v>
      </c>
      <c r="F149" s="837">
        <v>43412</v>
      </c>
      <c r="G149" s="836" t="s">
        <v>1459</v>
      </c>
      <c r="H149" s="815">
        <v>12725</v>
      </c>
      <c r="I149" s="132"/>
    </row>
    <row r="150" spans="1:9" ht="15.75" customHeight="1" thickBot="1" x14ac:dyDescent="0.3">
      <c r="A150" s="798">
        <v>259792</v>
      </c>
      <c r="B150" s="199" t="s">
        <v>167</v>
      </c>
      <c r="C150" s="803" t="s">
        <v>2063</v>
      </c>
      <c r="D150" s="176">
        <v>162566.39999999999</v>
      </c>
      <c r="E150" s="716" t="s">
        <v>307</v>
      </c>
      <c r="F150" s="836" t="s">
        <v>2415</v>
      </c>
      <c r="G150" s="836" t="s">
        <v>1468</v>
      </c>
      <c r="H150" s="815">
        <v>12410</v>
      </c>
      <c r="I150" s="132"/>
    </row>
    <row r="151" spans="1:9" ht="15.75" customHeight="1" thickBot="1" x14ac:dyDescent="0.3">
      <c r="A151" s="188">
        <v>440</v>
      </c>
      <c r="B151" s="199" t="s">
        <v>215</v>
      </c>
      <c r="C151" s="803" t="s">
        <v>2063</v>
      </c>
      <c r="D151" s="176">
        <v>33205.11</v>
      </c>
      <c r="E151" s="716" t="s">
        <v>307</v>
      </c>
      <c r="F151" s="837">
        <v>43422</v>
      </c>
      <c r="G151" s="836" t="s">
        <v>1509</v>
      </c>
      <c r="H151" s="815">
        <v>12915</v>
      </c>
      <c r="I151" s="132"/>
    </row>
    <row r="152" spans="1:9" ht="15.75" customHeight="1" thickBot="1" x14ac:dyDescent="0.3">
      <c r="A152" s="188">
        <v>441</v>
      </c>
      <c r="B152" s="199" t="s">
        <v>215</v>
      </c>
      <c r="C152" s="803" t="s">
        <v>2063</v>
      </c>
      <c r="D152" s="176">
        <v>246841.72</v>
      </c>
      <c r="E152" s="716" t="s">
        <v>307</v>
      </c>
      <c r="F152" s="837">
        <v>43422</v>
      </c>
      <c r="G152" s="836" t="s">
        <v>1509</v>
      </c>
      <c r="H152" s="815">
        <v>12915</v>
      </c>
      <c r="I152" s="132"/>
    </row>
    <row r="153" spans="1:9" ht="15.75" customHeight="1" thickBot="1" x14ac:dyDescent="0.3">
      <c r="A153" s="188">
        <v>8663</v>
      </c>
      <c r="B153" s="199" t="s">
        <v>215</v>
      </c>
      <c r="C153" s="803" t="s">
        <v>2064</v>
      </c>
      <c r="D153" s="176">
        <v>74041</v>
      </c>
      <c r="E153" s="716" t="s">
        <v>307</v>
      </c>
      <c r="F153" s="837">
        <v>43770</v>
      </c>
      <c r="G153" s="836" t="s">
        <v>1720</v>
      </c>
      <c r="H153" s="815">
        <v>13339</v>
      </c>
      <c r="I153" s="132"/>
    </row>
    <row r="154" spans="1:9" ht="15.75" customHeight="1" thickBot="1" x14ac:dyDescent="0.3">
      <c r="A154" s="188">
        <v>17734</v>
      </c>
      <c r="B154" s="199" t="s">
        <v>215</v>
      </c>
      <c r="C154" s="803" t="s">
        <v>2063</v>
      </c>
      <c r="D154" s="176">
        <v>153583</v>
      </c>
      <c r="E154" s="716" t="s">
        <v>307</v>
      </c>
      <c r="F154" s="836" t="s">
        <v>1954</v>
      </c>
      <c r="G154" s="837">
        <v>44241</v>
      </c>
      <c r="H154" s="815" t="s">
        <v>1967</v>
      </c>
      <c r="I154" s="132"/>
    </row>
    <row r="155" spans="1:9" ht="15.75" customHeight="1" thickBot="1" x14ac:dyDescent="0.3">
      <c r="A155" s="188">
        <v>21042</v>
      </c>
      <c r="B155" s="199" t="s">
        <v>215</v>
      </c>
      <c r="C155" s="803" t="s">
        <v>2063</v>
      </c>
      <c r="D155" s="176">
        <v>48860.56</v>
      </c>
      <c r="E155" s="716" t="s">
        <v>307</v>
      </c>
      <c r="F155" s="837">
        <v>44341</v>
      </c>
      <c r="G155" s="837">
        <v>44371</v>
      </c>
      <c r="H155" s="815" t="s">
        <v>2357</v>
      </c>
      <c r="I155" s="132"/>
    </row>
    <row r="156" spans="1:9" ht="15.75" customHeight="1" thickBot="1" x14ac:dyDescent="0.3">
      <c r="A156" s="188">
        <v>17793</v>
      </c>
      <c r="B156" s="199" t="s">
        <v>215</v>
      </c>
      <c r="C156" s="803" t="s">
        <v>2063</v>
      </c>
      <c r="D156" s="176">
        <v>210308</v>
      </c>
      <c r="E156" s="716" t="s">
        <v>307</v>
      </c>
      <c r="F156" s="836" t="s">
        <v>2444</v>
      </c>
      <c r="G156" s="837">
        <v>44244</v>
      </c>
      <c r="H156" s="815" t="s">
        <v>2293</v>
      </c>
      <c r="I156" s="132"/>
    </row>
    <row r="157" spans="1:9" ht="15.75" customHeight="1" thickBot="1" x14ac:dyDescent="0.3">
      <c r="A157" s="188">
        <v>18929</v>
      </c>
      <c r="B157" s="199" t="s">
        <v>215</v>
      </c>
      <c r="C157" s="803" t="s">
        <v>2063</v>
      </c>
      <c r="D157" s="176">
        <v>102994</v>
      </c>
      <c r="E157" s="716" t="s">
        <v>307</v>
      </c>
      <c r="F157" s="837">
        <v>44260</v>
      </c>
      <c r="G157" s="836" t="s">
        <v>2322</v>
      </c>
      <c r="H157" s="815" t="s">
        <v>1967</v>
      </c>
      <c r="I157" s="132"/>
    </row>
    <row r="158" spans="1:9" ht="15.75" customHeight="1" thickBot="1" x14ac:dyDescent="0.3">
      <c r="A158" s="188">
        <v>18930</v>
      </c>
      <c r="B158" s="199" t="s">
        <v>215</v>
      </c>
      <c r="C158" s="803" t="s">
        <v>2063</v>
      </c>
      <c r="D158" s="176">
        <v>80373</v>
      </c>
      <c r="E158" s="716" t="s">
        <v>307</v>
      </c>
      <c r="F158" s="837">
        <v>44260</v>
      </c>
      <c r="G158" s="836" t="s">
        <v>2322</v>
      </c>
      <c r="H158" s="815" t="s">
        <v>2293</v>
      </c>
      <c r="I158" s="132"/>
    </row>
    <row r="159" spans="1:9" ht="15.75" customHeight="1" thickBot="1" x14ac:dyDescent="0.3">
      <c r="A159" s="188">
        <v>19590</v>
      </c>
      <c r="B159" s="199" t="s">
        <v>215</v>
      </c>
      <c r="C159" s="803" t="s">
        <v>2063</v>
      </c>
      <c r="D159" s="176">
        <v>159221</v>
      </c>
      <c r="E159" s="716" t="s">
        <v>307</v>
      </c>
      <c r="F159" s="837">
        <v>44260</v>
      </c>
      <c r="G159" s="836" t="s">
        <v>2322</v>
      </c>
      <c r="H159" s="815" t="s">
        <v>2293</v>
      </c>
      <c r="I159" s="132"/>
    </row>
    <row r="160" spans="1:9" ht="15.75" customHeight="1" thickBot="1" x14ac:dyDescent="0.3">
      <c r="A160" s="188">
        <v>19770</v>
      </c>
      <c r="B160" s="199" t="s">
        <v>215</v>
      </c>
      <c r="C160" s="803" t="s">
        <v>2063</v>
      </c>
      <c r="D160" s="176">
        <v>12938</v>
      </c>
      <c r="E160" s="716" t="s">
        <v>307</v>
      </c>
      <c r="F160" s="837">
        <v>44260</v>
      </c>
      <c r="G160" s="836" t="s">
        <v>2322</v>
      </c>
      <c r="H160" s="815" t="s">
        <v>2293</v>
      </c>
      <c r="I160" s="132"/>
    </row>
    <row r="161" spans="1:9" ht="15.75" customHeight="1" thickBot="1" x14ac:dyDescent="0.3">
      <c r="A161" s="188">
        <v>19591</v>
      </c>
      <c r="B161" s="199" t="s">
        <v>215</v>
      </c>
      <c r="C161" s="803" t="s">
        <v>2063</v>
      </c>
      <c r="D161" s="176">
        <v>94916.96</v>
      </c>
      <c r="E161" s="716" t="s">
        <v>307</v>
      </c>
      <c r="F161" s="837">
        <v>44260</v>
      </c>
      <c r="G161" s="836" t="s">
        <v>2322</v>
      </c>
      <c r="H161" s="815" t="s">
        <v>1967</v>
      </c>
      <c r="I161" s="132"/>
    </row>
    <row r="162" spans="1:9" ht="15.75" customHeight="1" thickBot="1" x14ac:dyDescent="0.3">
      <c r="A162" s="188">
        <v>5291</v>
      </c>
      <c r="B162" s="199" t="s">
        <v>215</v>
      </c>
      <c r="C162" s="803" t="s">
        <v>2064</v>
      </c>
      <c r="D162" s="176">
        <v>272993.01</v>
      </c>
      <c r="E162" s="716" t="s">
        <v>307</v>
      </c>
      <c r="F162" s="837">
        <v>43630</v>
      </c>
      <c r="G162" s="837">
        <v>43660</v>
      </c>
      <c r="H162" s="815">
        <v>13174</v>
      </c>
      <c r="I162" s="132"/>
    </row>
    <row r="163" spans="1:9" ht="15.75" customHeight="1" thickBot="1" x14ac:dyDescent="0.3">
      <c r="A163" s="188">
        <v>9056</v>
      </c>
      <c r="B163" s="199" t="s">
        <v>215</v>
      </c>
      <c r="C163" s="803" t="s">
        <v>2065</v>
      </c>
      <c r="D163" s="176">
        <v>87502</v>
      </c>
      <c r="E163" s="716" t="s">
        <v>307</v>
      </c>
      <c r="F163" s="837">
        <v>43787</v>
      </c>
      <c r="G163" s="836" t="s">
        <v>1715</v>
      </c>
      <c r="H163" s="815">
        <v>13340</v>
      </c>
      <c r="I163" s="132"/>
    </row>
    <row r="164" spans="1:9" ht="15.75" customHeight="1" thickBot="1" x14ac:dyDescent="0.3">
      <c r="A164" s="187">
        <v>156</v>
      </c>
      <c r="B164" s="199" t="s">
        <v>138</v>
      </c>
      <c r="C164" s="803" t="s">
        <v>306</v>
      </c>
      <c r="D164" s="176">
        <v>162500</v>
      </c>
      <c r="E164" s="716" t="s">
        <v>307</v>
      </c>
      <c r="F164" s="836" t="s">
        <v>2342</v>
      </c>
      <c r="G164" s="837">
        <v>42426</v>
      </c>
      <c r="H164" s="815">
        <v>11274</v>
      </c>
      <c r="I164" s="132"/>
    </row>
    <row r="165" spans="1:9" ht="15.75" customHeight="1" thickBot="1" x14ac:dyDescent="0.3">
      <c r="A165" s="187">
        <v>160</v>
      </c>
      <c r="B165" s="199" t="s">
        <v>143</v>
      </c>
      <c r="C165" s="803" t="s">
        <v>306</v>
      </c>
      <c r="D165" s="176">
        <v>686000</v>
      </c>
      <c r="E165" s="716" t="s">
        <v>307</v>
      </c>
      <c r="F165" s="837">
        <v>42438</v>
      </c>
      <c r="G165" s="836" t="s">
        <v>1510</v>
      </c>
      <c r="H165" s="815">
        <v>11298</v>
      </c>
      <c r="I165" s="132"/>
    </row>
    <row r="166" spans="1:9" ht="15.75" customHeight="1" thickBot="1" x14ac:dyDescent="0.3">
      <c r="A166" s="187">
        <v>259</v>
      </c>
      <c r="B166" s="199" t="s">
        <v>1658</v>
      </c>
      <c r="C166" s="803" t="s">
        <v>2063</v>
      </c>
      <c r="D166" s="176">
        <v>909161.68</v>
      </c>
      <c r="E166" s="716" t="s">
        <v>307</v>
      </c>
      <c r="F166" s="837">
        <v>43712</v>
      </c>
      <c r="G166" s="837">
        <v>43742</v>
      </c>
      <c r="H166" s="815">
        <v>13275</v>
      </c>
      <c r="I166" s="132"/>
    </row>
    <row r="167" spans="1:9" ht="15.75" customHeight="1" thickBot="1" x14ac:dyDescent="0.3">
      <c r="A167" s="187">
        <v>274</v>
      </c>
      <c r="B167" s="199" t="s">
        <v>1658</v>
      </c>
      <c r="C167" s="803" t="s">
        <v>2064</v>
      </c>
      <c r="D167" s="176">
        <v>1002393</v>
      </c>
      <c r="E167" s="716" t="s">
        <v>307</v>
      </c>
      <c r="F167" s="837">
        <v>43782</v>
      </c>
      <c r="G167" s="836" t="s">
        <v>1722</v>
      </c>
      <c r="H167" s="815">
        <v>13333</v>
      </c>
      <c r="I167" s="132"/>
    </row>
    <row r="168" spans="1:9" ht="15.75" customHeight="1" thickBot="1" x14ac:dyDescent="0.3">
      <c r="A168" s="187">
        <v>275</v>
      </c>
      <c r="B168" s="199" t="s">
        <v>1658</v>
      </c>
      <c r="C168" s="803" t="s">
        <v>2064</v>
      </c>
      <c r="D168" s="176">
        <v>896959.04</v>
      </c>
      <c r="E168" s="716" t="s">
        <v>307</v>
      </c>
      <c r="F168" s="837">
        <v>43782</v>
      </c>
      <c r="G168" s="836" t="s">
        <v>1722</v>
      </c>
      <c r="H168" s="815">
        <v>13344</v>
      </c>
      <c r="I168" s="132"/>
    </row>
    <row r="169" spans="1:9" ht="15.75" customHeight="1" thickBot="1" x14ac:dyDescent="0.3">
      <c r="A169" s="187">
        <v>280</v>
      </c>
      <c r="B169" s="199" t="s">
        <v>1658</v>
      </c>
      <c r="C169" s="803" t="s">
        <v>2064</v>
      </c>
      <c r="D169" s="176">
        <v>822479.34</v>
      </c>
      <c r="E169" s="716" t="s">
        <v>307</v>
      </c>
      <c r="F169" s="836" t="s">
        <v>2445</v>
      </c>
      <c r="G169" s="836" t="s">
        <v>1723</v>
      </c>
      <c r="H169" s="815">
        <v>13359</v>
      </c>
      <c r="I169" s="132"/>
    </row>
    <row r="170" spans="1:9" ht="15.75" customHeight="1" thickBot="1" x14ac:dyDescent="0.3">
      <c r="A170" s="187">
        <v>287</v>
      </c>
      <c r="B170" s="199" t="s">
        <v>1658</v>
      </c>
      <c r="C170" s="803" t="s">
        <v>310</v>
      </c>
      <c r="D170" s="176">
        <v>1029700</v>
      </c>
      <c r="E170" s="716" t="s">
        <v>307</v>
      </c>
      <c r="F170" s="836" t="s">
        <v>2446</v>
      </c>
      <c r="G170" s="836" t="s">
        <v>1724</v>
      </c>
      <c r="H170" s="815">
        <v>13396</v>
      </c>
      <c r="I170" s="132"/>
    </row>
    <row r="171" spans="1:9" ht="15.75" customHeight="1" thickBot="1" x14ac:dyDescent="0.3">
      <c r="A171" s="187">
        <v>296</v>
      </c>
      <c r="B171" s="199" t="s">
        <v>1658</v>
      </c>
      <c r="C171" s="803" t="s">
        <v>310</v>
      </c>
      <c r="D171" s="176">
        <v>725760</v>
      </c>
      <c r="E171" s="716" t="s">
        <v>307</v>
      </c>
      <c r="F171" s="836" t="s">
        <v>2447</v>
      </c>
      <c r="G171" s="837">
        <v>43978</v>
      </c>
      <c r="H171" s="815">
        <v>13153</v>
      </c>
      <c r="I171" s="132"/>
    </row>
    <row r="172" spans="1:9" ht="15.75" customHeight="1" thickBot="1" x14ac:dyDescent="0.3">
      <c r="A172" s="187">
        <v>281</v>
      </c>
      <c r="B172" s="199" t="s">
        <v>1658</v>
      </c>
      <c r="C172" s="803" t="s">
        <v>2064</v>
      </c>
      <c r="D172" s="176">
        <v>984210</v>
      </c>
      <c r="E172" s="716" t="s">
        <v>307</v>
      </c>
      <c r="F172" s="836" t="s">
        <v>2448</v>
      </c>
      <c r="G172" s="836" t="s">
        <v>1725</v>
      </c>
      <c r="H172" s="815">
        <v>13375</v>
      </c>
      <c r="I172" s="132"/>
    </row>
    <row r="173" spans="1:9" ht="15.75" customHeight="1" thickBot="1" x14ac:dyDescent="0.3">
      <c r="A173" s="187">
        <v>267</v>
      </c>
      <c r="B173" s="199" t="s">
        <v>1658</v>
      </c>
      <c r="C173" s="803" t="s">
        <v>2066</v>
      </c>
      <c r="D173" s="176">
        <v>674930</v>
      </c>
      <c r="E173" s="716" t="s">
        <v>307</v>
      </c>
      <c r="F173" s="837">
        <v>43749</v>
      </c>
      <c r="G173" s="837">
        <v>43779</v>
      </c>
      <c r="H173" s="815">
        <v>13311</v>
      </c>
      <c r="I173" s="132"/>
    </row>
    <row r="174" spans="1:9" ht="15.75" customHeight="1" thickBot="1" x14ac:dyDescent="0.3">
      <c r="A174" s="187">
        <v>264</v>
      </c>
      <c r="B174" s="199" t="s">
        <v>1658</v>
      </c>
      <c r="C174" s="803" t="s">
        <v>2067</v>
      </c>
      <c r="D174" s="176">
        <v>743876.4</v>
      </c>
      <c r="E174" s="716" t="s">
        <v>307</v>
      </c>
      <c r="F174" s="837">
        <v>43739</v>
      </c>
      <c r="G174" s="837">
        <v>43769</v>
      </c>
      <c r="H174" s="815">
        <v>13299</v>
      </c>
      <c r="I174" s="132"/>
    </row>
    <row r="175" spans="1:9" ht="15.75" customHeight="1" thickBot="1" x14ac:dyDescent="0.3">
      <c r="A175" s="187">
        <v>268</v>
      </c>
      <c r="B175" s="199" t="s">
        <v>1658</v>
      </c>
      <c r="C175" s="803" t="s">
        <v>2066</v>
      </c>
      <c r="D175" s="176">
        <v>632760</v>
      </c>
      <c r="E175" s="716" t="s">
        <v>307</v>
      </c>
      <c r="F175" s="837">
        <v>43754</v>
      </c>
      <c r="G175" s="837">
        <v>43784</v>
      </c>
      <c r="H175" s="815">
        <v>13319</v>
      </c>
      <c r="I175" s="132"/>
    </row>
    <row r="176" spans="1:9" ht="15.75" customHeight="1" thickBot="1" x14ac:dyDescent="0.3">
      <c r="A176" s="187">
        <v>261</v>
      </c>
      <c r="B176" s="199" t="s">
        <v>1658</v>
      </c>
      <c r="C176" s="803" t="s">
        <v>2064</v>
      </c>
      <c r="D176" s="176">
        <v>231773.6</v>
      </c>
      <c r="E176" s="716" t="s">
        <v>307</v>
      </c>
      <c r="F176" s="837">
        <v>43719</v>
      </c>
      <c r="G176" s="837">
        <v>43749</v>
      </c>
      <c r="H176" s="815">
        <v>13288</v>
      </c>
      <c r="I176" s="132"/>
    </row>
    <row r="177" spans="1:9" ht="15.75" customHeight="1" thickBot="1" x14ac:dyDescent="0.3">
      <c r="A177" s="188">
        <v>1</v>
      </c>
      <c r="B177" s="202" t="s">
        <v>1418</v>
      </c>
      <c r="C177" s="803" t="s">
        <v>2068</v>
      </c>
      <c r="D177" s="176">
        <v>40235.71</v>
      </c>
      <c r="E177" s="716" t="s">
        <v>307</v>
      </c>
      <c r="F177" s="837">
        <v>43613</v>
      </c>
      <c r="G177" s="837">
        <v>43643</v>
      </c>
      <c r="H177" s="815">
        <v>13111</v>
      </c>
      <c r="I177" s="132"/>
    </row>
    <row r="178" spans="1:9" ht="15.75" customHeight="1" thickBot="1" x14ac:dyDescent="0.3">
      <c r="A178" s="188">
        <v>148</v>
      </c>
      <c r="B178" s="202" t="s">
        <v>1877</v>
      </c>
      <c r="C178" s="803" t="s">
        <v>2069</v>
      </c>
      <c r="D178" s="176">
        <v>156468</v>
      </c>
      <c r="E178" s="716" t="s">
        <v>307</v>
      </c>
      <c r="F178" s="836" t="s">
        <v>1886</v>
      </c>
      <c r="G178" s="836" t="s">
        <v>1883</v>
      </c>
      <c r="H178" s="815">
        <v>13361</v>
      </c>
      <c r="I178" s="132"/>
    </row>
    <row r="179" spans="1:9" ht="15.75" customHeight="1" thickBot="1" x14ac:dyDescent="0.3">
      <c r="A179" s="188">
        <v>155</v>
      </c>
      <c r="B179" s="202" t="s">
        <v>1877</v>
      </c>
      <c r="C179" s="803" t="s">
        <v>310</v>
      </c>
      <c r="D179" s="176">
        <v>936500</v>
      </c>
      <c r="E179" s="716" t="s">
        <v>307</v>
      </c>
      <c r="F179" s="836" t="s">
        <v>1901</v>
      </c>
      <c r="G179" s="836" t="s">
        <v>1884</v>
      </c>
      <c r="H179" s="815">
        <v>13397</v>
      </c>
      <c r="I179" s="132"/>
    </row>
    <row r="180" spans="1:9" ht="15.75" customHeight="1" thickBot="1" x14ac:dyDescent="0.3">
      <c r="A180" s="188">
        <v>9894</v>
      </c>
      <c r="B180" s="202" t="s">
        <v>1835</v>
      </c>
      <c r="C180" s="803" t="s">
        <v>2070</v>
      </c>
      <c r="D180" s="176">
        <v>26066.2</v>
      </c>
      <c r="E180" s="716" t="s">
        <v>307</v>
      </c>
      <c r="F180" s="837">
        <v>44078</v>
      </c>
      <c r="G180" s="837">
        <v>44108</v>
      </c>
      <c r="H180" s="815" t="s">
        <v>1839</v>
      </c>
      <c r="I180" s="132"/>
    </row>
    <row r="181" spans="1:9" ht="15.75" customHeight="1" thickBot="1" x14ac:dyDescent="0.3">
      <c r="A181" s="190">
        <v>123</v>
      </c>
      <c r="B181" s="190" t="s">
        <v>100</v>
      </c>
      <c r="C181" s="803" t="s">
        <v>325</v>
      </c>
      <c r="D181" s="176">
        <v>455480</v>
      </c>
      <c r="E181" s="716" t="s">
        <v>307</v>
      </c>
      <c r="F181" s="837">
        <v>42087</v>
      </c>
      <c r="G181" s="836" t="s">
        <v>1511</v>
      </c>
      <c r="H181" s="815">
        <v>11453</v>
      </c>
      <c r="I181" s="132"/>
    </row>
    <row r="182" spans="1:9" ht="15.75" customHeight="1" thickBot="1" x14ac:dyDescent="0.3">
      <c r="A182" s="190">
        <v>124</v>
      </c>
      <c r="B182" s="190" t="s">
        <v>100</v>
      </c>
      <c r="C182" s="803" t="s">
        <v>325</v>
      </c>
      <c r="D182" s="176">
        <v>87556</v>
      </c>
      <c r="E182" s="716" t="s">
        <v>307</v>
      </c>
      <c r="F182" s="836" t="s">
        <v>1611</v>
      </c>
      <c r="G182" s="837">
        <v>42139</v>
      </c>
      <c r="H182" s="815">
        <v>10340</v>
      </c>
      <c r="I182" s="132"/>
    </row>
    <row r="183" spans="1:9" ht="15.75" customHeight="1" thickBot="1" x14ac:dyDescent="0.3">
      <c r="A183" s="175">
        <v>13</v>
      </c>
      <c r="B183" s="175" t="s">
        <v>1413</v>
      </c>
      <c r="C183" s="803" t="s">
        <v>2071</v>
      </c>
      <c r="D183" s="176">
        <v>896210</v>
      </c>
      <c r="E183" s="716" t="s">
        <v>307</v>
      </c>
      <c r="F183" s="836" t="s">
        <v>2449</v>
      </c>
      <c r="G183" s="836" t="s">
        <v>1512</v>
      </c>
      <c r="H183" s="815">
        <v>12914</v>
      </c>
      <c r="I183" s="132"/>
    </row>
    <row r="184" spans="1:9" ht="15.75" customHeight="1" thickBot="1" x14ac:dyDescent="0.3">
      <c r="A184" s="175" t="s">
        <v>2234</v>
      </c>
      <c r="B184" s="175" t="s">
        <v>2249</v>
      </c>
      <c r="C184" s="803" t="s">
        <v>2265</v>
      </c>
      <c r="D184" s="176">
        <v>951900</v>
      </c>
      <c r="E184" s="716" t="s">
        <v>307</v>
      </c>
      <c r="F184" s="836" t="s">
        <v>2230</v>
      </c>
      <c r="G184" s="837">
        <v>44346</v>
      </c>
      <c r="H184" s="815" t="s">
        <v>2294</v>
      </c>
      <c r="I184" s="132"/>
    </row>
    <row r="185" spans="1:9" ht="15.75" customHeight="1" thickBot="1" x14ac:dyDescent="0.3">
      <c r="A185" s="175">
        <v>17</v>
      </c>
      <c r="B185" s="175" t="s">
        <v>1423</v>
      </c>
      <c r="C185" s="803" t="s">
        <v>2072</v>
      </c>
      <c r="D185" s="176">
        <v>674669.28</v>
      </c>
      <c r="E185" s="716" t="s">
        <v>307</v>
      </c>
      <c r="F185" s="837">
        <v>43599</v>
      </c>
      <c r="G185" s="837">
        <v>43629</v>
      </c>
      <c r="H185" s="815">
        <v>34</v>
      </c>
      <c r="I185" s="132"/>
    </row>
    <row r="186" spans="1:9" ht="15.75" customHeight="1" thickBot="1" x14ac:dyDescent="0.3">
      <c r="A186" s="175">
        <v>19</v>
      </c>
      <c r="B186" s="175" t="s">
        <v>1423</v>
      </c>
      <c r="C186" s="803" t="s">
        <v>2072</v>
      </c>
      <c r="D186" s="176">
        <v>848763.38</v>
      </c>
      <c r="E186" s="716" t="s">
        <v>307</v>
      </c>
      <c r="F186" s="837">
        <v>43726</v>
      </c>
      <c r="G186" s="837">
        <v>43756</v>
      </c>
      <c r="H186" s="815">
        <v>35</v>
      </c>
      <c r="I186" s="132"/>
    </row>
    <row r="187" spans="1:9" ht="15.75" customHeight="1" thickBot="1" x14ac:dyDescent="0.3">
      <c r="A187" s="795" t="s">
        <v>1981</v>
      </c>
      <c r="B187" s="175" t="s">
        <v>1971</v>
      </c>
      <c r="C187" s="803" t="s">
        <v>2051</v>
      </c>
      <c r="D187" s="176">
        <v>395064</v>
      </c>
      <c r="E187" s="716" t="s">
        <v>307</v>
      </c>
      <c r="F187" s="837">
        <v>44145</v>
      </c>
      <c r="G187" s="836" t="s">
        <v>1944</v>
      </c>
      <c r="H187" s="815" t="s">
        <v>1998</v>
      </c>
      <c r="I187" s="132"/>
    </row>
    <row r="188" spans="1:9" ht="15.75" customHeight="1" thickBot="1" x14ac:dyDescent="0.3">
      <c r="A188" s="795" t="s">
        <v>1863</v>
      </c>
      <c r="B188" s="175" t="s">
        <v>1971</v>
      </c>
      <c r="C188" s="803" t="s">
        <v>2051</v>
      </c>
      <c r="D188" s="176">
        <v>38405.11</v>
      </c>
      <c r="E188" s="716" t="s">
        <v>307</v>
      </c>
      <c r="F188" s="836" t="s">
        <v>2433</v>
      </c>
      <c r="G188" s="837">
        <v>44329</v>
      </c>
      <c r="H188" s="815" t="s">
        <v>2358</v>
      </c>
      <c r="I188" s="132"/>
    </row>
    <row r="189" spans="1:9" ht="15.75" customHeight="1" thickBot="1" x14ac:dyDescent="0.3">
      <c r="A189" s="795" t="s">
        <v>1818</v>
      </c>
      <c r="B189" s="175" t="s">
        <v>1971</v>
      </c>
      <c r="C189" s="803" t="s">
        <v>2065</v>
      </c>
      <c r="D189" s="176">
        <v>15900.5</v>
      </c>
      <c r="E189" s="716" t="s">
        <v>307</v>
      </c>
      <c r="F189" s="837">
        <v>44273</v>
      </c>
      <c r="G189" s="836" t="s">
        <v>2339</v>
      </c>
      <c r="H189" s="815" t="s">
        <v>2295</v>
      </c>
      <c r="I189" s="132"/>
    </row>
    <row r="190" spans="1:9" ht="15.75" customHeight="1" thickBot="1" x14ac:dyDescent="0.3">
      <c r="A190" s="795" t="s">
        <v>2235</v>
      </c>
      <c r="B190" s="175" t="s">
        <v>2250</v>
      </c>
      <c r="C190" s="803" t="s">
        <v>2266</v>
      </c>
      <c r="D190" s="176">
        <v>15340</v>
      </c>
      <c r="E190" s="716" t="s">
        <v>307</v>
      </c>
      <c r="F190" s="837">
        <v>44155</v>
      </c>
      <c r="G190" s="836" t="s">
        <v>1907</v>
      </c>
      <c r="H190" s="815" t="s">
        <v>2296</v>
      </c>
      <c r="I190" s="132"/>
    </row>
    <row r="191" spans="1:9" ht="15.75" customHeight="1" thickBot="1" x14ac:dyDescent="0.3">
      <c r="A191" s="190">
        <v>30</v>
      </c>
      <c r="B191" s="190" t="s">
        <v>257</v>
      </c>
      <c r="C191" s="803" t="s">
        <v>2073</v>
      </c>
      <c r="D191" s="176">
        <v>431155.14</v>
      </c>
      <c r="E191" s="716" t="s">
        <v>307</v>
      </c>
      <c r="F191" s="837">
        <v>43391</v>
      </c>
      <c r="G191" s="837">
        <v>43421</v>
      </c>
      <c r="H191" s="815">
        <v>12909</v>
      </c>
      <c r="I191" s="132"/>
    </row>
    <row r="192" spans="1:9" ht="15.75" customHeight="1" thickBot="1" x14ac:dyDescent="0.3">
      <c r="A192" s="190">
        <v>29</v>
      </c>
      <c r="B192" s="190" t="s">
        <v>257</v>
      </c>
      <c r="C192" s="803" t="s">
        <v>2064</v>
      </c>
      <c r="D192" s="176">
        <v>803494.16</v>
      </c>
      <c r="E192" s="716" t="s">
        <v>307</v>
      </c>
      <c r="F192" s="837">
        <v>43390</v>
      </c>
      <c r="G192" s="837">
        <v>43420</v>
      </c>
      <c r="H192" s="815">
        <v>12839</v>
      </c>
      <c r="I192" s="132"/>
    </row>
    <row r="193" spans="1:9" ht="15.75" customHeight="1" thickBot="1" x14ac:dyDescent="0.3">
      <c r="A193" s="190">
        <v>52</v>
      </c>
      <c r="B193" s="190" t="s">
        <v>257</v>
      </c>
      <c r="C193" s="803" t="s">
        <v>310</v>
      </c>
      <c r="D193" s="176">
        <v>847599.66</v>
      </c>
      <c r="E193" s="716" t="s">
        <v>307</v>
      </c>
      <c r="F193" s="836" t="s">
        <v>2450</v>
      </c>
      <c r="G193" s="836" t="s">
        <v>1465</v>
      </c>
      <c r="H193" s="815">
        <v>12967</v>
      </c>
      <c r="I193" s="132"/>
    </row>
    <row r="194" spans="1:9" ht="15.75" customHeight="1" thickBot="1" x14ac:dyDescent="0.3">
      <c r="A194" s="190">
        <v>67</v>
      </c>
      <c r="B194" s="190" t="s">
        <v>257</v>
      </c>
      <c r="C194" s="803" t="s">
        <v>2074</v>
      </c>
      <c r="D194" s="176">
        <v>303522.06</v>
      </c>
      <c r="E194" s="716" t="s">
        <v>307</v>
      </c>
      <c r="F194" s="836" t="s">
        <v>2451</v>
      </c>
      <c r="G194" s="837">
        <v>43513</v>
      </c>
      <c r="H194" s="815">
        <v>13012</v>
      </c>
      <c r="I194" s="132"/>
    </row>
    <row r="195" spans="1:9" ht="15.75" customHeight="1" thickBot="1" x14ac:dyDescent="0.3">
      <c r="A195" s="190">
        <v>69</v>
      </c>
      <c r="B195" s="190" t="s">
        <v>257</v>
      </c>
      <c r="C195" s="803" t="s">
        <v>2074</v>
      </c>
      <c r="D195" s="176">
        <v>672183.44</v>
      </c>
      <c r="E195" s="716" t="s">
        <v>307</v>
      </c>
      <c r="F195" s="836" t="s">
        <v>1495</v>
      </c>
      <c r="G195" s="837">
        <v>43518</v>
      </c>
      <c r="H195" s="815">
        <v>12967</v>
      </c>
      <c r="I195" s="132"/>
    </row>
    <row r="196" spans="1:9" ht="15.75" customHeight="1" thickBot="1" x14ac:dyDescent="0.3">
      <c r="A196" s="190">
        <v>72</v>
      </c>
      <c r="B196" s="190" t="s">
        <v>257</v>
      </c>
      <c r="C196" s="803" t="s">
        <v>2064</v>
      </c>
      <c r="D196" s="176">
        <v>747609.53</v>
      </c>
      <c r="E196" s="716" t="s">
        <v>307</v>
      </c>
      <c r="F196" s="837">
        <v>43502</v>
      </c>
      <c r="G196" s="837">
        <v>43532</v>
      </c>
      <c r="H196" s="815">
        <v>13046</v>
      </c>
      <c r="I196" s="132"/>
    </row>
    <row r="197" spans="1:9" ht="15.75" customHeight="1" thickBot="1" x14ac:dyDescent="0.3">
      <c r="A197" s="190">
        <v>70</v>
      </c>
      <c r="B197" s="190" t="s">
        <v>257</v>
      </c>
      <c r="C197" s="803" t="s">
        <v>2074</v>
      </c>
      <c r="D197" s="176">
        <v>476174.87</v>
      </c>
      <c r="E197" s="716" t="s">
        <v>307</v>
      </c>
      <c r="F197" s="837">
        <v>43497</v>
      </c>
      <c r="G197" s="837">
        <v>43527</v>
      </c>
      <c r="H197" s="815">
        <v>13043</v>
      </c>
      <c r="I197" s="132"/>
    </row>
    <row r="198" spans="1:9" ht="15.75" customHeight="1" thickBot="1" x14ac:dyDescent="0.3">
      <c r="A198" s="190">
        <v>77</v>
      </c>
      <c r="B198" s="190" t="s">
        <v>257</v>
      </c>
      <c r="C198" s="803" t="s">
        <v>2074</v>
      </c>
      <c r="D198" s="176">
        <v>1017820.9</v>
      </c>
      <c r="E198" s="716" t="s">
        <v>307</v>
      </c>
      <c r="F198" s="837">
        <v>43517</v>
      </c>
      <c r="G198" s="837">
        <v>43547</v>
      </c>
      <c r="H198" s="815">
        <v>13054</v>
      </c>
      <c r="I198" s="132"/>
    </row>
    <row r="199" spans="1:9" ht="15.75" customHeight="1" thickBot="1" x14ac:dyDescent="0.3">
      <c r="A199" s="190">
        <v>65</v>
      </c>
      <c r="B199" s="190" t="s">
        <v>257</v>
      </c>
      <c r="C199" s="803" t="s">
        <v>2074</v>
      </c>
      <c r="D199" s="176">
        <v>351514.2</v>
      </c>
      <c r="E199" s="716" t="s">
        <v>307</v>
      </c>
      <c r="F199" s="836" t="s">
        <v>1500</v>
      </c>
      <c r="G199" s="837">
        <v>43511</v>
      </c>
      <c r="H199" s="815">
        <v>13002</v>
      </c>
      <c r="I199" s="132"/>
    </row>
    <row r="200" spans="1:9" ht="15.75" customHeight="1" thickBot="1" x14ac:dyDescent="0.3">
      <c r="A200" s="190">
        <v>66</v>
      </c>
      <c r="B200" s="190" t="s">
        <v>257</v>
      </c>
      <c r="C200" s="803" t="s">
        <v>2074</v>
      </c>
      <c r="D200" s="176">
        <v>89062.8</v>
      </c>
      <c r="E200" s="716" t="s">
        <v>307</v>
      </c>
      <c r="F200" s="836" t="s">
        <v>2452</v>
      </c>
      <c r="G200" s="837">
        <v>43512</v>
      </c>
      <c r="H200" s="815">
        <v>13005</v>
      </c>
      <c r="I200" s="132"/>
    </row>
    <row r="201" spans="1:9" ht="15.75" customHeight="1" thickBot="1" x14ac:dyDescent="0.3">
      <c r="A201" s="190">
        <v>68</v>
      </c>
      <c r="B201" s="190" t="s">
        <v>257</v>
      </c>
      <c r="C201" s="803" t="s">
        <v>2074</v>
      </c>
      <c r="D201" s="176">
        <v>631999.29</v>
      </c>
      <c r="E201" s="716" t="s">
        <v>307</v>
      </c>
      <c r="F201" s="836" t="s">
        <v>2438</v>
      </c>
      <c r="G201" s="837">
        <v>43517</v>
      </c>
      <c r="H201" s="815">
        <v>13018</v>
      </c>
      <c r="I201" s="132"/>
    </row>
    <row r="202" spans="1:9" ht="15.75" customHeight="1" thickBot="1" x14ac:dyDescent="0.3">
      <c r="A202" s="190">
        <v>38</v>
      </c>
      <c r="B202" s="190" t="s">
        <v>257</v>
      </c>
      <c r="C202" s="803" t="s">
        <v>2074</v>
      </c>
      <c r="D202" s="176">
        <v>838943.8</v>
      </c>
      <c r="E202" s="716" t="s">
        <v>307</v>
      </c>
      <c r="F202" s="837">
        <v>43416</v>
      </c>
      <c r="G202" s="836" t="s">
        <v>1464</v>
      </c>
      <c r="H202" s="815">
        <v>12942</v>
      </c>
      <c r="I202" s="132"/>
    </row>
    <row r="203" spans="1:9" ht="15.75" customHeight="1" thickBot="1" x14ac:dyDescent="0.3">
      <c r="A203" s="190">
        <v>45</v>
      </c>
      <c r="B203" s="190" t="s">
        <v>257</v>
      </c>
      <c r="C203" s="803" t="s">
        <v>2074</v>
      </c>
      <c r="D203" s="176">
        <v>205692.54</v>
      </c>
      <c r="E203" s="716" t="s">
        <v>307</v>
      </c>
      <c r="F203" s="836" t="s">
        <v>2441</v>
      </c>
      <c r="G203" s="836" t="s">
        <v>1463</v>
      </c>
      <c r="H203" s="815">
        <v>12964</v>
      </c>
      <c r="I203" s="132"/>
    </row>
    <row r="204" spans="1:9" ht="15.75" customHeight="1" thickBot="1" x14ac:dyDescent="0.3">
      <c r="A204" s="190">
        <v>47</v>
      </c>
      <c r="B204" s="190" t="s">
        <v>257</v>
      </c>
      <c r="C204" s="803" t="s">
        <v>2074</v>
      </c>
      <c r="D204" s="176">
        <v>791650</v>
      </c>
      <c r="E204" s="716" t="s">
        <v>307</v>
      </c>
      <c r="F204" s="836" t="s">
        <v>1630</v>
      </c>
      <c r="G204" s="836" t="s">
        <v>1462</v>
      </c>
      <c r="H204" s="815">
        <v>12983</v>
      </c>
      <c r="I204" s="132"/>
    </row>
    <row r="205" spans="1:9" ht="15.75" customHeight="1" thickBot="1" x14ac:dyDescent="0.3">
      <c r="A205" s="190">
        <v>48</v>
      </c>
      <c r="B205" s="190" t="s">
        <v>257</v>
      </c>
      <c r="C205" s="803" t="s">
        <v>2074</v>
      </c>
      <c r="D205" s="176">
        <v>574080</v>
      </c>
      <c r="E205" s="716" t="s">
        <v>307</v>
      </c>
      <c r="F205" s="836" t="s">
        <v>2440</v>
      </c>
      <c r="G205" s="836" t="s">
        <v>1500</v>
      </c>
      <c r="H205" s="815">
        <v>12974</v>
      </c>
      <c r="I205" s="132"/>
    </row>
    <row r="206" spans="1:9" ht="15.75" customHeight="1" thickBot="1" x14ac:dyDescent="0.3">
      <c r="A206" s="190">
        <v>55</v>
      </c>
      <c r="B206" s="190" t="s">
        <v>257</v>
      </c>
      <c r="C206" s="803" t="s">
        <v>2074</v>
      </c>
      <c r="D206" s="176">
        <v>675536.25</v>
      </c>
      <c r="E206" s="716" t="s">
        <v>307</v>
      </c>
      <c r="F206" s="836" t="s">
        <v>1859</v>
      </c>
      <c r="G206" s="836" t="s">
        <v>1513</v>
      </c>
      <c r="H206" s="815">
        <v>12987</v>
      </c>
      <c r="I206" s="132"/>
    </row>
    <row r="207" spans="1:9" ht="15.75" customHeight="1" thickBot="1" x14ac:dyDescent="0.3">
      <c r="A207" s="190">
        <v>43</v>
      </c>
      <c r="B207" s="190" t="s">
        <v>257</v>
      </c>
      <c r="C207" s="803" t="s">
        <v>2074</v>
      </c>
      <c r="D207" s="176">
        <v>424879.68</v>
      </c>
      <c r="E207" s="716" t="s">
        <v>307</v>
      </c>
      <c r="F207" s="837">
        <v>43425</v>
      </c>
      <c r="G207" s="836" t="s">
        <v>1461</v>
      </c>
      <c r="H207" s="815">
        <v>12946</v>
      </c>
      <c r="I207" s="132"/>
    </row>
    <row r="208" spans="1:9" ht="15.75" customHeight="1" thickBot="1" x14ac:dyDescent="0.3">
      <c r="A208" s="190">
        <v>46</v>
      </c>
      <c r="B208" s="190" t="s">
        <v>257</v>
      </c>
      <c r="C208" s="803" t="s">
        <v>2075</v>
      </c>
      <c r="D208" s="176">
        <v>675536.25</v>
      </c>
      <c r="E208" s="716" t="s">
        <v>307</v>
      </c>
      <c r="F208" s="836" t="s">
        <v>2453</v>
      </c>
      <c r="G208" s="836" t="s">
        <v>1514</v>
      </c>
      <c r="H208" s="815">
        <v>12968</v>
      </c>
      <c r="I208" s="132"/>
    </row>
    <row r="209" spans="1:9" ht="15.75" customHeight="1" thickBot="1" x14ac:dyDescent="0.3">
      <c r="A209" s="190">
        <v>54</v>
      </c>
      <c r="B209" s="190" t="s">
        <v>257</v>
      </c>
      <c r="C209" s="803" t="s">
        <v>2075</v>
      </c>
      <c r="D209" s="176">
        <v>745782.16</v>
      </c>
      <c r="E209" s="716" t="s">
        <v>307</v>
      </c>
      <c r="F209" s="836" t="s">
        <v>2454</v>
      </c>
      <c r="G209" s="836" t="s">
        <v>1460</v>
      </c>
      <c r="H209" s="815">
        <v>12999</v>
      </c>
      <c r="I209" s="132"/>
    </row>
    <row r="210" spans="1:9" ht="15.75" customHeight="1" thickBot="1" x14ac:dyDescent="0.3">
      <c r="A210" s="190">
        <v>36</v>
      </c>
      <c r="B210" s="190" t="s">
        <v>257</v>
      </c>
      <c r="C210" s="803" t="s">
        <v>2076</v>
      </c>
      <c r="D210" s="176">
        <v>766991.18</v>
      </c>
      <c r="E210" s="716" t="s">
        <v>307</v>
      </c>
      <c r="F210" s="837">
        <v>43411</v>
      </c>
      <c r="G210" s="836" t="s">
        <v>1515</v>
      </c>
      <c r="H210" s="815">
        <v>12923</v>
      </c>
      <c r="I210" s="132"/>
    </row>
    <row r="211" spans="1:9" ht="15.75" customHeight="1" thickBot="1" x14ac:dyDescent="0.3">
      <c r="A211" s="190">
        <v>50</v>
      </c>
      <c r="B211" s="190" t="s">
        <v>257</v>
      </c>
      <c r="C211" s="803" t="s">
        <v>2076</v>
      </c>
      <c r="D211" s="176">
        <v>776722.8</v>
      </c>
      <c r="E211" s="716" t="s">
        <v>307</v>
      </c>
      <c r="F211" s="836" t="s">
        <v>2450</v>
      </c>
      <c r="G211" s="836" t="s">
        <v>1465</v>
      </c>
      <c r="H211" s="815">
        <v>12982</v>
      </c>
      <c r="I211" s="132"/>
    </row>
    <row r="212" spans="1:9" ht="15.75" customHeight="1" thickBot="1" x14ac:dyDescent="0.3">
      <c r="A212" s="190">
        <v>53</v>
      </c>
      <c r="B212" s="190" t="s">
        <v>257</v>
      </c>
      <c r="C212" s="803" t="s">
        <v>2076</v>
      </c>
      <c r="D212" s="176">
        <v>692495.56</v>
      </c>
      <c r="E212" s="716" t="s">
        <v>307</v>
      </c>
      <c r="F212" s="836" t="s">
        <v>2455</v>
      </c>
      <c r="G212" s="836" t="s">
        <v>1495</v>
      </c>
      <c r="H212" s="815">
        <v>12998</v>
      </c>
      <c r="I212" s="132"/>
    </row>
    <row r="213" spans="1:9" ht="15.75" customHeight="1" thickBot="1" x14ac:dyDescent="0.3">
      <c r="A213" s="190">
        <v>82</v>
      </c>
      <c r="B213" s="190" t="s">
        <v>257</v>
      </c>
      <c r="C213" s="803" t="s">
        <v>2074</v>
      </c>
      <c r="D213" s="176">
        <v>664531.4</v>
      </c>
      <c r="E213" s="716" t="s">
        <v>307</v>
      </c>
      <c r="F213" s="836" t="s">
        <v>2454</v>
      </c>
      <c r="G213" s="836" t="s">
        <v>1460</v>
      </c>
      <c r="H213" s="815">
        <v>13096</v>
      </c>
      <c r="I213" s="132"/>
    </row>
    <row r="214" spans="1:9" ht="15.75" customHeight="1" thickBot="1" x14ac:dyDescent="0.3">
      <c r="A214" s="190">
        <v>42</v>
      </c>
      <c r="B214" s="190" t="s">
        <v>257</v>
      </c>
      <c r="C214" s="803" t="s">
        <v>2074</v>
      </c>
      <c r="D214" s="176">
        <v>754136.97</v>
      </c>
      <c r="E214" s="716" t="s">
        <v>307</v>
      </c>
      <c r="F214" s="837">
        <v>43425</v>
      </c>
      <c r="G214" s="836" t="s">
        <v>1461</v>
      </c>
      <c r="H214" s="815">
        <v>12949</v>
      </c>
      <c r="I214" s="132"/>
    </row>
    <row r="215" spans="1:9" ht="15.75" customHeight="1" thickBot="1" x14ac:dyDescent="0.3">
      <c r="A215" s="190">
        <v>44</v>
      </c>
      <c r="B215" s="190" t="s">
        <v>257</v>
      </c>
      <c r="C215" s="803" t="s">
        <v>2074</v>
      </c>
      <c r="D215" s="176">
        <v>757384.28</v>
      </c>
      <c r="E215" s="716" t="s">
        <v>307</v>
      </c>
      <c r="F215" s="837">
        <v>43413</v>
      </c>
      <c r="G215" s="836" t="s">
        <v>1516</v>
      </c>
      <c r="H215" s="815">
        <v>12953</v>
      </c>
      <c r="I215" s="132"/>
    </row>
    <row r="216" spans="1:9" ht="15.75" customHeight="1" thickBot="1" x14ac:dyDescent="0.3">
      <c r="A216" s="190">
        <v>23</v>
      </c>
      <c r="B216" s="190" t="s">
        <v>257</v>
      </c>
      <c r="C216" s="803" t="s">
        <v>2074</v>
      </c>
      <c r="D216" s="176">
        <v>797012.39</v>
      </c>
      <c r="E216" s="716" t="s">
        <v>307</v>
      </c>
      <c r="F216" s="837">
        <v>43375</v>
      </c>
      <c r="G216" s="837">
        <v>43405</v>
      </c>
      <c r="H216" s="815">
        <v>12881</v>
      </c>
      <c r="I216" s="132"/>
    </row>
    <row r="217" spans="1:9" ht="15.75" customHeight="1" thickBot="1" x14ac:dyDescent="0.3">
      <c r="A217" s="190">
        <v>37</v>
      </c>
      <c r="B217" s="190" t="s">
        <v>257</v>
      </c>
      <c r="C217" s="803" t="s">
        <v>2074</v>
      </c>
      <c r="D217" s="176">
        <v>816871.81</v>
      </c>
      <c r="E217" s="716" t="s">
        <v>307</v>
      </c>
      <c r="F217" s="837">
        <v>43427</v>
      </c>
      <c r="G217" s="836" t="s">
        <v>1517</v>
      </c>
      <c r="H217" s="815">
        <v>12937</v>
      </c>
      <c r="I217" s="132"/>
    </row>
    <row r="218" spans="1:9" ht="15.75" customHeight="1" thickBot="1" x14ac:dyDescent="0.3">
      <c r="A218" s="175">
        <v>246</v>
      </c>
      <c r="B218" s="175" t="s">
        <v>21</v>
      </c>
      <c r="C218" s="803" t="s">
        <v>306</v>
      </c>
      <c r="D218" s="176">
        <v>17307.599999999999</v>
      </c>
      <c r="E218" s="716" t="s">
        <v>307</v>
      </c>
      <c r="F218" s="837">
        <v>41315</v>
      </c>
      <c r="G218" s="837">
        <v>41345</v>
      </c>
      <c r="H218" s="815">
        <v>8590</v>
      </c>
      <c r="I218" s="132"/>
    </row>
    <row r="219" spans="1:9" ht="15.75" customHeight="1" thickBot="1" x14ac:dyDescent="0.3">
      <c r="A219" s="175">
        <v>254</v>
      </c>
      <c r="B219" s="175" t="s">
        <v>21</v>
      </c>
      <c r="C219" s="803" t="s">
        <v>310</v>
      </c>
      <c r="D219" s="176">
        <v>112412.02</v>
      </c>
      <c r="E219" s="716" t="s">
        <v>307</v>
      </c>
      <c r="F219" s="837">
        <v>41577</v>
      </c>
      <c r="G219" s="837">
        <v>41607</v>
      </c>
      <c r="H219" s="815">
        <v>8690</v>
      </c>
      <c r="I219" s="132"/>
    </row>
    <row r="220" spans="1:9" ht="15.75" customHeight="1" thickBot="1" x14ac:dyDescent="0.3">
      <c r="A220" s="175">
        <v>261</v>
      </c>
      <c r="B220" s="175" t="s">
        <v>21</v>
      </c>
      <c r="C220" s="803" t="s">
        <v>306</v>
      </c>
      <c r="D220" s="176">
        <v>292000</v>
      </c>
      <c r="E220" s="716" t="s">
        <v>307</v>
      </c>
      <c r="F220" s="836" t="s">
        <v>2456</v>
      </c>
      <c r="G220" s="836" t="s">
        <v>1518</v>
      </c>
      <c r="H220" s="815">
        <v>8933</v>
      </c>
      <c r="I220" s="132"/>
    </row>
    <row r="221" spans="1:9" ht="15.75" customHeight="1" thickBot="1" x14ac:dyDescent="0.3">
      <c r="A221" s="175">
        <v>264</v>
      </c>
      <c r="B221" s="175" t="s">
        <v>21</v>
      </c>
      <c r="C221" s="803" t="s">
        <v>306</v>
      </c>
      <c r="D221" s="176">
        <v>304115</v>
      </c>
      <c r="E221" s="716" t="s">
        <v>307</v>
      </c>
      <c r="F221" s="836" t="s">
        <v>2457</v>
      </c>
      <c r="G221" s="837">
        <v>41685</v>
      </c>
      <c r="H221" s="815">
        <v>8840</v>
      </c>
      <c r="I221" s="132"/>
    </row>
    <row r="222" spans="1:9" ht="15.75" customHeight="1" thickBot="1" x14ac:dyDescent="0.3">
      <c r="A222" s="175">
        <v>267</v>
      </c>
      <c r="B222" s="175" t="s">
        <v>21</v>
      </c>
      <c r="C222" s="803" t="s">
        <v>306</v>
      </c>
      <c r="D222" s="176">
        <v>229945.64</v>
      </c>
      <c r="E222" s="716" t="s">
        <v>307</v>
      </c>
      <c r="F222" s="837">
        <v>41674</v>
      </c>
      <c r="G222" s="837">
        <v>41704</v>
      </c>
      <c r="H222" s="815">
        <v>9005</v>
      </c>
      <c r="I222" s="132"/>
    </row>
    <row r="223" spans="1:9" ht="15.75" customHeight="1" thickBot="1" x14ac:dyDescent="0.3">
      <c r="A223" s="188">
        <v>133</v>
      </c>
      <c r="B223" s="190" t="s">
        <v>137</v>
      </c>
      <c r="C223" s="803" t="s">
        <v>2054</v>
      </c>
      <c r="D223" s="176">
        <f>3304000-400114.4-600006.4</f>
        <v>2303879.2000000002</v>
      </c>
      <c r="E223" s="716" t="s">
        <v>307</v>
      </c>
      <c r="F223" s="836" t="s">
        <v>1540</v>
      </c>
      <c r="G223" s="836" t="s">
        <v>1519</v>
      </c>
      <c r="H223" s="815">
        <v>11225</v>
      </c>
      <c r="I223" s="132"/>
    </row>
    <row r="224" spans="1:9" ht="15.75" customHeight="1" thickBot="1" x14ac:dyDescent="0.3">
      <c r="A224" s="798" t="s">
        <v>1782</v>
      </c>
      <c r="B224" s="203" t="s">
        <v>1789</v>
      </c>
      <c r="C224" s="803" t="s">
        <v>2077</v>
      </c>
      <c r="D224" s="176">
        <v>152503.20000000001</v>
      </c>
      <c r="E224" s="716" t="s">
        <v>307</v>
      </c>
      <c r="F224" s="837">
        <v>44025</v>
      </c>
      <c r="G224" s="836" t="s">
        <v>1805</v>
      </c>
      <c r="H224" s="815" t="s">
        <v>1810</v>
      </c>
      <c r="I224" s="132"/>
    </row>
    <row r="225" spans="1:9" ht="15.75" customHeight="1" thickBot="1" x14ac:dyDescent="0.3">
      <c r="A225" s="798" t="s">
        <v>1764</v>
      </c>
      <c r="B225" s="203" t="s">
        <v>1752</v>
      </c>
      <c r="C225" s="803" t="s">
        <v>2078</v>
      </c>
      <c r="D225" s="176">
        <v>73892.5</v>
      </c>
      <c r="E225" s="716" t="s">
        <v>307</v>
      </c>
      <c r="F225" s="837">
        <v>43987</v>
      </c>
      <c r="G225" s="837">
        <v>44017</v>
      </c>
      <c r="H225" s="815" t="s">
        <v>1759</v>
      </c>
      <c r="I225" s="132"/>
    </row>
    <row r="226" spans="1:9" ht="15.75" customHeight="1" thickBot="1" x14ac:dyDescent="0.3">
      <c r="A226" s="798" t="s">
        <v>1765</v>
      </c>
      <c r="B226" s="203" t="s">
        <v>1752</v>
      </c>
      <c r="C226" s="803" t="s">
        <v>2078</v>
      </c>
      <c r="D226" s="176">
        <v>30715.25</v>
      </c>
      <c r="E226" s="716" t="s">
        <v>307</v>
      </c>
      <c r="F226" s="837">
        <v>43978</v>
      </c>
      <c r="G226" s="837">
        <v>44008</v>
      </c>
      <c r="H226" s="815" t="s">
        <v>1758</v>
      </c>
      <c r="I226" s="132"/>
    </row>
    <row r="227" spans="1:9" ht="15.75" customHeight="1" thickBot="1" x14ac:dyDescent="0.3">
      <c r="A227" s="798" t="s">
        <v>1982</v>
      </c>
      <c r="B227" s="203" t="s">
        <v>1752</v>
      </c>
      <c r="C227" s="803" t="s">
        <v>2078</v>
      </c>
      <c r="D227" s="176">
        <v>50848.56</v>
      </c>
      <c r="E227" s="716" t="s">
        <v>307</v>
      </c>
      <c r="F227" s="837">
        <v>44159</v>
      </c>
      <c r="G227" s="836" t="s">
        <v>1901</v>
      </c>
      <c r="H227" s="815" t="s">
        <v>1999</v>
      </c>
      <c r="I227" s="132"/>
    </row>
    <row r="228" spans="1:9" ht="15.75" customHeight="1" thickBot="1" x14ac:dyDescent="0.3">
      <c r="A228" s="798" t="s">
        <v>1983</v>
      </c>
      <c r="B228" s="203" t="s">
        <v>1752</v>
      </c>
      <c r="C228" s="803" t="s">
        <v>2078</v>
      </c>
      <c r="D228" s="176">
        <v>45312</v>
      </c>
      <c r="E228" s="716" t="s">
        <v>307</v>
      </c>
      <c r="F228" s="837">
        <v>44159</v>
      </c>
      <c r="G228" s="836" t="s">
        <v>1901</v>
      </c>
      <c r="H228" s="815" t="s">
        <v>2000</v>
      </c>
      <c r="I228" s="132"/>
    </row>
    <row r="229" spans="1:9" ht="15.75" customHeight="1" thickBot="1" x14ac:dyDescent="0.3">
      <c r="A229" s="798" t="s">
        <v>1987</v>
      </c>
      <c r="B229" s="203" t="s">
        <v>1752</v>
      </c>
      <c r="C229" s="803" t="s">
        <v>2078</v>
      </c>
      <c r="D229" s="176">
        <v>88625</v>
      </c>
      <c r="E229" s="716" t="s">
        <v>307</v>
      </c>
      <c r="F229" s="837">
        <v>44278</v>
      </c>
      <c r="G229" s="836" t="s">
        <v>2226</v>
      </c>
      <c r="H229" s="815" t="s">
        <v>2212</v>
      </c>
      <c r="I229" s="132"/>
    </row>
    <row r="230" spans="1:9" ht="15.75" customHeight="1" thickBot="1" x14ac:dyDescent="0.3">
      <c r="A230" s="798" t="s">
        <v>1984</v>
      </c>
      <c r="B230" s="203" t="s">
        <v>1752</v>
      </c>
      <c r="C230" s="803" t="s">
        <v>2078</v>
      </c>
      <c r="D230" s="176">
        <v>118000</v>
      </c>
      <c r="E230" s="716" t="s">
        <v>307</v>
      </c>
      <c r="F230" s="836" t="s">
        <v>1946</v>
      </c>
      <c r="G230" s="837">
        <v>44242</v>
      </c>
      <c r="H230" s="815" t="s">
        <v>2001</v>
      </c>
      <c r="I230" s="132"/>
    </row>
    <row r="231" spans="1:9" ht="15.75" customHeight="1" thickBot="1" x14ac:dyDescent="0.3">
      <c r="A231" s="798" t="s">
        <v>1766</v>
      </c>
      <c r="B231" s="203" t="s">
        <v>1752</v>
      </c>
      <c r="C231" s="803" t="s">
        <v>2078</v>
      </c>
      <c r="D231" s="176">
        <v>46803</v>
      </c>
      <c r="E231" s="716" t="s">
        <v>307</v>
      </c>
      <c r="F231" s="837">
        <v>43987</v>
      </c>
      <c r="G231" s="837">
        <v>44017</v>
      </c>
      <c r="H231" s="815" t="s">
        <v>1759</v>
      </c>
      <c r="I231" s="132"/>
    </row>
    <row r="232" spans="1:9" ht="15.75" customHeight="1" thickBot="1" x14ac:dyDescent="0.3">
      <c r="A232" s="798" t="s">
        <v>1767</v>
      </c>
      <c r="B232" s="203" t="s">
        <v>1752</v>
      </c>
      <c r="C232" s="803" t="s">
        <v>2078</v>
      </c>
      <c r="D232" s="176">
        <v>39123</v>
      </c>
      <c r="E232" s="716" t="s">
        <v>307</v>
      </c>
      <c r="F232" s="837">
        <v>43987</v>
      </c>
      <c r="G232" s="837">
        <v>44017</v>
      </c>
      <c r="H232" s="815" t="s">
        <v>1758</v>
      </c>
      <c r="I232" s="132"/>
    </row>
    <row r="233" spans="1:9" ht="15.75" customHeight="1" thickBot="1" x14ac:dyDescent="0.3">
      <c r="A233" s="798" t="s">
        <v>1768</v>
      </c>
      <c r="B233" s="203" t="s">
        <v>1752</v>
      </c>
      <c r="C233" s="803" t="s">
        <v>2078</v>
      </c>
      <c r="D233" s="176">
        <v>4655</v>
      </c>
      <c r="E233" s="716" t="s">
        <v>307</v>
      </c>
      <c r="F233" s="837">
        <v>43994</v>
      </c>
      <c r="G233" s="837">
        <v>44024</v>
      </c>
      <c r="H233" s="815" t="s">
        <v>1758</v>
      </c>
      <c r="I233" s="132"/>
    </row>
    <row r="234" spans="1:9" ht="15.75" customHeight="1" thickBot="1" x14ac:dyDescent="0.3">
      <c r="A234" s="798" t="s">
        <v>1769</v>
      </c>
      <c r="B234" s="203" t="s">
        <v>1752</v>
      </c>
      <c r="C234" s="803" t="s">
        <v>2078</v>
      </c>
      <c r="D234" s="176">
        <v>18342</v>
      </c>
      <c r="E234" s="716" t="s">
        <v>307</v>
      </c>
      <c r="F234" s="837">
        <v>43987</v>
      </c>
      <c r="G234" s="837">
        <v>44017</v>
      </c>
      <c r="H234" s="815" t="s">
        <v>1758</v>
      </c>
      <c r="I234" s="132"/>
    </row>
    <row r="235" spans="1:9" ht="15.75" customHeight="1" thickBot="1" x14ac:dyDescent="0.3">
      <c r="A235" s="798" t="s">
        <v>2035</v>
      </c>
      <c r="B235" s="203" t="s">
        <v>2036</v>
      </c>
      <c r="C235" s="803" t="s">
        <v>2079</v>
      </c>
      <c r="D235" s="176">
        <v>80794.2</v>
      </c>
      <c r="E235" s="716" t="s">
        <v>307</v>
      </c>
      <c r="F235" s="836" t="s">
        <v>2458</v>
      </c>
      <c r="G235" s="837">
        <v>44324</v>
      </c>
      <c r="H235" s="815" t="s">
        <v>2213</v>
      </c>
      <c r="I235" s="132"/>
    </row>
    <row r="236" spans="1:9" ht="15.75" customHeight="1" thickBot="1" x14ac:dyDescent="0.3">
      <c r="A236" s="175">
        <v>7401</v>
      </c>
      <c r="B236" s="175" t="s">
        <v>14</v>
      </c>
      <c r="C236" s="803" t="s">
        <v>2080</v>
      </c>
      <c r="D236" s="176">
        <v>8004</v>
      </c>
      <c r="E236" s="716" t="s">
        <v>307</v>
      </c>
      <c r="F236" s="836" t="s">
        <v>2459</v>
      </c>
      <c r="G236" s="837">
        <v>40940</v>
      </c>
      <c r="H236" s="815">
        <v>206</v>
      </c>
      <c r="I236" s="132"/>
    </row>
    <row r="237" spans="1:9" ht="15.75" customHeight="1" thickBot="1" x14ac:dyDescent="0.3">
      <c r="A237" s="175">
        <v>7466</v>
      </c>
      <c r="B237" s="175" t="s">
        <v>14</v>
      </c>
      <c r="C237" s="803" t="s">
        <v>2080</v>
      </c>
      <c r="D237" s="176">
        <v>9744</v>
      </c>
      <c r="E237" s="716" t="s">
        <v>307</v>
      </c>
      <c r="F237" s="836" t="s">
        <v>2460</v>
      </c>
      <c r="G237" s="837">
        <v>40941</v>
      </c>
      <c r="H237" s="815">
        <v>218</v>
      </c>
      <c r="I237" s="132"/>
    </row>
    <row r="238" spans="1:9" ht="15.75" customHeight="1" thickBot="1" x14ac:dyDescent="0.3">
      <c r="A238" s="175">
        <v>7471</v>
      </c>
      <c r="B238" s="175" t="s">
        <v>14</v>
      </c>
      <c r="C238" s="803" t="s">
        <v>2080</v>
      </c>
      <c r="D238" s="176">
        <v>986</v>
      </c>
      <c r="E238" s="716" t="s">
        <v>307</v>
      </c>
      <c r="F238" s="837">
        <v>40715</v>
      </c>
      <c r="G238" s="837">
        <v>40745</v>
      </c>
      <c r="H238" s="815">
        <v>220</v>
      </c>
      <c r="I238" s="132"/>
    </row>
    <row r="239" spans="1:9" ht="15.75" customHeight="1" thickBot="1" x14ac:dyDescent="0.3">
      <c r="A239" s="175">
        <v>7476</v>
      </c>
      <c r="B239" s="175" t="s">
        <v>14</v>
      </c>
      <c r="C239" s="803" t="s">
        <v>2080</v>
      </c>
      <c r="D239" s="176">
        <v>5510</v>
      </c>
      <c r="E239" s="716" t="s">
        <v>307</v>
      </c>
      <c r="F239" s="836" t="s">
        <v>2461</v>
      </c>
      <c r="G239" s="837">
        <v>40943</v>
      </c>
      <c r="H239" s="815">
        <v>221</v>
      </c>
      <c r="I239" s="132"/>
    </row>
    <row r="240" spans="1:9" ht="15.75" customHeight="1" thickBot="1" x14ac:dyDescent="0.3">
      <c r="A240" s="175">
        <v>7553</v>
      </c>
      <c r="B240" s="175" t="s">
        <v>14</v>
      </c>
      <c r="C240" s="803" t="s">
        <v>2080</v>
      </c>
      <c r="D240" s="176">
        <v>986</v>
      </c>
      <c r="E240" s="716" t="s">
        <v>307</v>
      </c>
      <c r="F240" s="837">
        <v>40708</v>
      </c>
      <c r="G240" s="837">
        <v>40738</v>
      </c>
      <c r="H240" s="815">
        <v>227</v>
      </c>
      <c r="I240" s="132"/>
    </row>
    <row r="241" spans="1:9" ht="15.75" customHeight="1" thickBot="1" x14ac:dyDescent="0.3">
      <c r="A241" s="175">
        <v>7638</v>
      </c>
      <c r="B241" s="175" t="s">
        <v>14</v>
      </c>
      <c r="C241" s="803" t="s">
        <v>2080</v>
      </c>
      <c r="D241" s="176">
        <v>6554</v>
      </c>
      <c r="E241" s="716" t="s">
        <v>307</v>
      </c>
      <c r="F241" s="836" t="s">
        <v>2462</v>
      </c>
      <c r="G241" s="837">
        <v>40945</v>
      </c>
      <c r="H241" s="815">
        <v>232</v>
      </c>
      <c r="I241" s="132"/>
    </row>
    <row r="242" spans="1:9" ht="15.75" customHeight="1" thickBot="1" x14ac:dyDescent="0.3">
      <c r="A242" s="175">
        <v>7645</v>
      </c>
      <c r="B242" s="175" t="s">
        <v>14</v>
      </c>
      <c r="C242" s="803" t="s">
        <v>2080</v>
      </c>
      <c r="D242" s="176">
        <v>1392</v>
      </c>
      <c r="E242" s="716" t="s">
        <v>307</v>
      </c>
      <c r="F242" s="836" t="s">
        <v>2463</v>
      </c>
      <c r="G242" s="837">
        <v>40946</v>
      </c>
      <c r="H242" s="815">
        <v>233</v>
      </c>
      <c r="I242" s="132"/>
    </row>
    <row r="243" spans="1:9" ht="15.75" customHeight="1" thickBot="1" x14ac:dyDescent="0.3">
      <c r="A243" s="175">
        <v>7646</v>
      </c>
      <c r="B243" s="175" t="s">
        <v>14</v>
      </c>
      <c r="C243" s="803" t="s">
        <v>2080</v>
      </c>
      <c r="D243" s="176">
        <v>3248</v>
      </c>
      <c r="E243" s="716" t="s">
        <v>307</v>
      </c>
      <c r="F243" s="836" t="s">
        <v>2464</v>
      </c>
      <c r="G243" s="837">
        <v>40947</v>
      </c>
      <c r="H243" s="815">
        <v>234</v>
      </c>
      <c r="I243" s="132"/>
    </row>
    <row r="244" spans="1:9" ht="15.75" customHeight="1" thickBot="1" x14ac:dyDescent="0.3">
      <c r="A244" s="175">
        <v>358</v>
      </c>
      <c r="B244" s="175" t="s">
        <v>83</v>
      </c>
      <c r="C244" s="803" t="s">
        <v>325</v>
      </c>
      <c r="D244" s="176">
        <v>219962.25</v>
      </c>
      <c r="E244" s="716" t="s">
        <v>307</v>
      </c>
      <c r="F244" s="837">
        <v>41908</v>
      </c>
      <c r="G244" s="837">
        <v>41938</v>
      </c>
      <c r="H244" s="815">
        <v>9804</v>
      </c>
      <c r="I244" s="132"/>
    </row>
    <row r="245" spans="1:9" ht="15.75" customHeight="1" thickBot="1" x14ac:dyDescent="0.3">
      <c r="A245" s="175">
        <v>1461</v>
      </c>
      <c r="B245" s="175" t="s">
        <v>180</v>
      </c>
      <c r="C245" s="803" t="s">
        <v>312</v>
      </c>
      <c r="D245" s="176">
        <v>106200</v>
      </c>
      <c r="E245" s="716" t="s">
        <v>307</v>
      </c>
      <c r="F245" s="837">
        <v>42892</v>
      </c>
      <c r="G245" s="837">
        <v>42922</v>
      </c>
      <c r="H245" s="815">
        <v>12086</v>
      </c>
      <c r="I245" s="132"/>
    </row>
    <row r="246" spans="1:9" ht="15.75" customHeight="1" thickBot="1" x14ac:dyDescent="0.3">
      <c r="A246" s="175">
        <v>1465</v>
      </c>
      <c r="B246" s="175" t="s">
        <v>180</v>
      </c>
      <c r="C246" s="803" t="s">
        <v>312</v>
      </c>
      <c r="D246" s="176">
        <v>93810</v>
      </c>
      <c r="E246" s="716" t="s">
        <v>307</v>
      </c>
      <c r="F246" s="837">
        <v>43010</v>
      </c>
      <c r="G246" s="837">
        <v>43040</v>
      </c>
      <c r="H246" s="815">
        <v>12279</v>
      </c>
      <c r="I246" s="132"/>
    </row>
    <row r="247" spans="1:9" ht="15.75" customHeight="1" thickBot="1" x14ac:dyDescent="0.3">
      <c r="A247" s="175">
        <v>1467</v>
      </c>
      <c r="B247" s="175" t="s">
        <v>180</v>
      </c>
      <c r="C247" s="803" t="s">
        <v>312</v>
      </c>
      <c r="D247" s="176">
        <v>106058.4</v>
      </c>
      <c r="E247" s="716" t="s">
        <v>307</v>
      </c>
      <c r="F247" s="837">
        <v>43062</v>
      </c>
      <c r="G247" s="836" t="s">
        <v>1522</v>
      </c>
      <c r="H247" s="815">
        <v>12358</v>
      </c>
      <c r="I247" s="132"/>
    </row>
    <row r="248" spans="1:9" ht="15.75" customHeight="1" thickBot="1" x14ac:dyDescent="0.3">
      <c r="A248" s="795" t="s">
        <v>1677</v>
      </c>
      <c r="B248" s="175" t="s">
        <v>1711</v>
      </c>
      <c r="C248" s="803" t="s">
        <v>2081</v>
      </c>
      <c r="D248" s="176">
        <v>417788.56</v>
      </c>
      <c r="E248" s="716" t="s">
        <v>307</v>
      </c>
      <c r="F248" s="837">
        <v>42510</v>
      </c>
      <c r="G248" s="837">
        <v>42540</v>
      </c>
      <c r="H248" s="815">
        <v>11488</v>
      </c>
      <c r="I248" s="132"/>
    </row>
    <row r="249" spans="1:9" ht="15.75" customHeight="1" thickBot="1" x14ac:dyDescent="0.3">
      <c r="A249" s="795" t="s">
        <v>1678</v>
      </c>
      <c r="B249" s="175" t="s">
        <v>1711</v>
      </c>
      <c r="C249" s="803" t="s">
        <v>2081</v>
      </c>
      <c r="D249" s="176">
        <v>260554.6</v>
      </c>
      <c r="E249" s="716" t="s">
        <v>307</v>
      </c>
      <c r="F249" s="837">
        <v>42538</v>
      </c>
      <c r="G249" s="837">
        <v>42568</v>
      </c>
      <c r="H249" s="815">
        <v>11531</v>
      </c>
      <c r="I249" s="132"/>
    </row>
    <row r="250" spans="1:9" ht="15.75" customHeight="1" thickBot="1" x14ac:dyDescent="0.3">
      <c r="A250" s="795" t="s">
        <v>1679</v>
      </c>
      <c r="B250" s="175" t="s">
        <v>1711</v>
      </c>
      <c r="C250" s="803" t="s">
        <v>2081</v>
      </c>
      <c r="D250" s="176">
        <v>195900</v>
      </c>
      <c r="E250" s="716" t="s">
        <v>307</v>
      </c>
      <c r="F250" s="837">
        <v>42576</v>
      </c>
      <c r="G250" s="836" t="s">
        <v>1587</v>
      </c>
      <c r="H250" s="815">
        <v>11594</v>
      </c>
      <c r="I250" s="132"/>
    </row>
    <row r="251" spans="1:9" ht="15.75" customHeight="1" thickBot="1" x14ac:dyDescent="0.3">
      <c r="A251" s="795" t="s">
        <v>1680</v>
      </c>
      <c r="B251" s="175" t="s">
        <v>1711</v>
      </c>
      <c r="C251" s="803" t="s">
        <v>2081</v>
      </c>
      <c r="D251" s="176">
        <v>240978</v>
      </c>
      <c r="E251" s="716" t="s">
        <v>307</v>
      </c>
      <c r="F251" s="836" t="s">
        <v>1520</v>
      </c>
      <c r="G251" s="837">
        <v>42504</v>
      </c>
      <c r="H251" s="815">
        <v>11412</v>
      </c>
      <c r="I251" s="132"/>
    </row>
    <row r="252" spans="1:9" ht="15.75" customHeight="1" thickBot="1" x14ac:dyDescent="0.3">
      <c r="A252" s="795" t="s">
        <v>1681</v>
      </c>
      <c r="B252" s="175" t="s">
        <v>1711</v>
      </c>
      <c r="C252" s="803" t="s">
        <v>2081</v>
      </c>
      <c r="D252" s="176">
        <v>144375.26</v>
      </c>
      <c r="E252" s="716" t="s">
        <v>307</v>
      </c>
      <c r="F252" s="837">
        <v>42446</v>
      </c>
      <c r="G252" s="836" t="s">
        <v>1726</v>
      </c>
      <c r="H252" s="815">
        <v>11353</v>
      </c>
      <c r="I252" s="132"/>
    </row>
    <row r="253" spans="1:9" ht="15.75" customHeight="1" thickBot="1" x14ac:dyDescent="0.3">
      <c r="A253" s="795" t="s">
        <v>1682</v>
      </c>
      <c r="B253" s="175" t="s">
        <v>1711</v>
      </c>
      <c r="C253" s="803" t="s">
        <v>2081</v>
      </c>
      <c r="D253" s="176">
        <v>213455.9</v>
      </c>
      <c r="E253" s="716" t="s">
        <v>307</v>
      </c>
      <c r="F253" s="836" t="s">
        <v>1531</v>
      </c>
      <c r="G253" s="837">
        <v>42512</v>
      </c>
      <c r="H253" s="815">
        <v>11432</v>
      </c>
      <c r="I253" s="132"/>
    </row>
    <row r="254" spans="1:9" ht="15.75" customHeight="1" thickBot="1" x14ac:dyDescent="0.3">
      <c r="A254" s="795" t="s">
        <v>1683</v>
      </c>
      <c r="B254" s="175" t="s">
        <v>1711</v>
      </c>
      <c r="C254" s="803" t="s">
        <v>2081</v>
      </c>
      <c r="D254" s="176">
        <v>314600.46000000002</v>
      </c>
      <c r="E254" s="716" t="s">
        <v>307</v>
      </c>
      <c r="F254" s="836" t="s">
        <v>2465</v>
      </c>
      <c r="G254" s="837">
        <v>42515</v>
      </c>
      <c r="H254" s="815">
        <v>11433</v>
      </c>
      <c r="I254" s="132"/>
    </row>
    <row r="255" spans="1:9" ht="15.75" customHeight="1" thickBot="1" x14ac:dyDescent="0.3">
      <c r="A255" s="795" t="s">
        <v>1684</v>
      </c>
      <c r="B255" s="175" t="s">
        <v>1711</v>
      </c>
      <c r="C255" s="803" t="s">
        <v>2081</v>
      </c>
      <c r="D255" s="176">
        <v>194468.95</v>
      </c>
      <c r="E255" s="716" t="s">
        <v>307</v>
      </c>
      <c r="F255" s="836" t="s">
        <v>2466</v>
      </c>
      <c r="G255" s="837">
        <v>42494</v>
      </c>
      <c r="H255" s="815">
        <v>11397</v>
      </c>
      <c r="I255" s="132"/>
    </row>
    <row r="256" spans="1:9" ht="15.75" customHeight="1" thickBot="1" x14ac:dyDescent="0.3">
      <c r="A256" s="795" t="s">
        <v>1685</v>
      </c>
      <c r="B256" s="175" t="s">
        <v>1711</v>
      </c>
      <c r="C256" s="803" t="s">
        <v>2081</v>
      </c>
      <c r="D256" s="176">
        <v>195924.7</v>
      </c>
      <c r="E256" s="716" t="s">
        <v>307</v>
      </c>
      <c r="F256" s="837">
        <v>42510</v>
      </c>
      <c r="G256" s="837">
        <v>42540</v>
      </c>
      <c r="H256" s="815">
        <v>11478</v>
      </c>
      <c r="I256" s="132"/>
    </row>
    <row r="257" spans="1:9" ht="15.75" customHeight="1" thickBot="1" x14ac:dyDescent="0.3">
      <c r="A257" s="795" t="s">
        <v>1686</v>
      </c>
      <c r="B257" s="175" t="s">
        <v>1711</v>
      </c>
      <c r="C257" s="803" t="s">
        <v>2081</v>
      </c>
      <c r="D257" s="176">
        <v>256712.6</v>
      </c>
      <c r="E257" s="716" t="s">
        <v>307</v>
      </c>
      <c r="F257" s="836" t="s">
        <v>2467</v>
      </c>
      <c r="G257" s="837">
        <v>42627</v>
      </c>
      <c r="H257" s="815">
        <v>11621</v>
      </c>
      <c r="I257" s="132"/>
    </row>
    <row r="258" spans="1:9" ht="15.75" customHeight="1" thickBot="1" x14ac:dyDescent="0.3">
      <c r="A258" s="795" t="s">
        <v>1687</v>
      </c>
      <c r="B258" s="175" t="s">
        <v>1711</v>
      </c>
      <c r="C258" s="803" t="s">
        <v>2081</v>
      </c>
      <c r="D258" s="176">
        <v>333373.09999999998</v>
      </c>
      <c r="E258" s="716" t="s">
        <v>307</v>
      </c>
      <c r="F258" s="836" t="s">
        <v>2467</v>
      </c>
      <c r="G258" s="837">
        <v>42627</v>
      </c>
      <c r="H258" s="815">
        <v>11620</v>
      </c>
      <c r="I258" s="132"/>
    </row>
    <row r="259" spans="1:9" ht="15.75" customHeight="1" thickBot="1" x14ac:dyDescent="0.3">
      <c r="A259" s="795" t="s">
        <v>1688</v>
      </c>
      <c r="B259" s="175" t="s">
        <v>1711</v>
      </c>
      <c r="C259" s="803" t="s">
        <v>2081</v>
      </c>
      <c r="D259" s="176">
        <v>433327.2</v>
      </c>
      <c r="E259" s="716" t="s">
        <v>307</v>
      </c>
      <c r="F259" s="837">
        <v>42615</v>
      </c>
      <c r="G259" s="837">
        <v>42645</v>
      </c>
      <c r="H259" s="815">
        <v>11636</v>
      </c>
      <c r="I259" s="132"/>
    </row>
    <row r="260" spans="1:9" ht="15.75" customHeight="1" thickBot="1" x14ac:dyDescent="0.3">
      <c r="A260" s="795" t="s">
        <v>1689</v>
      </c>
      <c r="B260" s="175" t="s">
        <v>1711</v>
      </c>
      <c r="C260" s="803" t="s">
        <v>2081</v>
      </c>
      <c r="D260" s="176">
        <v>694145.8</v>
      </c>
      <c r="E260" s="716" t="s">
        <v>307</v>
      </c>
      <c r="F260" s="837">
        <v>42620</v>
      </c>
      <c r="G260" s="837">
        <v>42650</v>
      </c>
      <c r="H260" s="815">
        <v>11644</v>
      </c>
      <c r="I260" s="132"/>
    </row>
    <row r="261" spans="1:9" ht="15.75" customHeight="1" thickBot="1" x14ac:dyDescent="0.3">
      <c r="A261" s="795" t="s">
        <v>1690</v>
      </c>
      <c r="B261" s="175" t="s">
        <v>1711</v>
      </c>
      <c r="C261" s="803" t="s">
        <v>2081</v>
      </c>
      <c r="D261" s="176">
        <v>811589</v>
      </c>
      <c r="E261" s="716" t="s">
        <v>307</v>
      </c>
      <c r="F261" s="837">
        <v>42643</v>
      </c>
      <c r="G261" s="837">
        <v>42673</v>
      </c>
      <c r="H261" s="815">
        <v>11678</v>
      </c>
      <c r="I261" s="132"/>
    </row>
    <row r="262" spans="1:9" ht="15.75" customHeight="1" thickBot="1" x14ac:dyDescent="0.3">
      <c r="A262" s="795" t="s">
        <v>1691</v>
      </c>
      <c r="B262" s="175" t="s">
        <v>1711</v>
      </c>
      <c r="C262" s="803" t="s">
        <v>2081</v>
      </c>
      <c r="D262" s="176">
        <v>669595</v>
      </c>
      <c r="E262" s="716" t="s">
        <v>307</v>
      </c>
      <c r="F262" s="837">
        <v>42684</v>
      </c>
      <c r="G262" s="836" t="s">
        <v>1727</v>
      </c>
      <c r="H262" s="815">
        <v>11726</v>
      </c>
      <c r="I262" s="132"/>
    </row>
    <row r="263" spans="1:9" ht="15.75" customHeight="1" thickBot="1" x14ac:dyDescent="0.3">
      <c r="A263" s="795" t="s">
        <v>1692</v>
      </c>
      <c r="B263" s="175" t="s">
        <v>1711</v>
      </c>
      <c r="C263" s="803" t="s">
        <v>2081</v>
      </c>
      <c r="D263" s="176">
        <v>585497.1</v>
      </c>
      <c r="E263" s="716" t="s">
        <v>307</v>
      </c>
      <c r="F263" s="837">
        <v>42689</v>
      </c>
      <c r="G263" s="836" t="s">
        <v>1728</v>
      </c>
      <c r="H263" s="815">
        <v>11709</v>
      </c>
      <c r="I263" s="132"/>
    </row>
    <row r="264" spans="1:9" ht="15.75" customHeight="1" thickBot="1" x14ac:dyDescent="0.3">
      <c r="A264" s="795" t="s">
        <v>1693</v>
      </c>
      <c r="B264" s="175" t="s">
        <v>1711</v>
      </c>
      <c r="C264" s="803" t="s">
        <v>2081</v>
      </c>
      <c r="D264" s="176">
        <v>774670</v>
      </c>
      <c r="E264" s="716" t="s">
        <v>307</v>
      </c>
      <c r="F264" s="837">
        <v>42628</v>
      </c>
      <c r="G264" s="837">
        <v>42658</v>
      </c>
      <c r="H264" s="815">
        <v>11655</v>
      </c>
      <c r="I264" s="132"/>
    </row>
    <row r="265" spans="1:9" ht="15.75" customHeight="1" thickBot="1" x14ac:dyDescent="0.3">
      <c r="A265" s="795" t="s">
        <v>1694</v>
      </c>
      <c r="B265" s="175" t="s">
        <v>1711</v>
      </c>
      <c r="C265" s="803" t="s">
        <v>2081</v>
      </c>
      <c r="D265" s="176">
        <v>656670</v>
      </c>
      <c r="E265" s="716" t="s">
        <v>307</v>
      </c>
      <c r="F265" s="837">
        <v>42677</v>
      </c>
      <c r="G265" s="836" t="s">
        <v>1729</v>
      </c>
      <c r="H265" s="815">
        <v>11716</v>
      </c>
      <c r="I265" s="132"/>
    </row>
    <row r="266" spans="1:9" ht="15.75" customHeight="1" thickBot="1" x14ac:dyDescent="0.3">
      <c r="A266" s="795" t="s">
        <v>1695</v>
      </c>
      <c r="B266" s="175" t="s">
        <v>1711</v>
      </c>
      <c r="C266" s="803" t="s">
        <v>2081</v>
      </c>
      <c r="D266" s="176">
        <v>604941.05000000005</v>
      </c>
      <c r="E266" s="716" t="s">
        <v>307</v>
      </c>
      <c r="F266" s="837">
        <v>42675</v>
      </c>
      <c r="G266" s="836" t="s">
        <v>1614</v>
      </c>
      <c r="H266" s="815">
        <v>11693</v>
      </c>
      <c r="I266" s="132"/>
    </row>
    <row r="267" spans="1:9" ht="15.75" customHeight="1" thickBot="1" x14ac:dyDescent="0.3">
      <c r="A267" s="795" t="s">
        <v>1696</v>
      </c>
      <c r="B267" s="175" t="s">
        <v>1711</v>
      </c>
      <c r="C267" s="803" t="s">
        <v>2081</v>
      </c>
      <c r="D267" s="176">
        <v>743120</v>
      </c>
      <c r="E267" s="716" t="s">
        <v>307</v>
      </c>
      <c r="F267" s="836" t="s">
        <v>2468</v>
      </c>
      <c r="G267" s="836" t="s">
        <v>1730</v>
      </c>
      <c r="H267" s="815">
        <v>11763</v>
      </c>
      <c r="I267" s="132"/>
    </row>
    <row r="268" spans="1:9" ht="15.75" customHeight="1" thickBot="1" x14ac:dyDescent="0.3">
      <c r="A268" s="795" t="s">
        <v>1697</v>
      </c>
      <c r="B268" s="175" t="s">
        <v>1711</v>
      </c>
      <c r="C268" s="803" t="s">
        <v>2081</v>
      </c>
      <c r="D268" s="176">
        <v>725230</v>
      </c>
      <c r="E268" s="716" t="s">
        <v>307</v>
      </c>
      <c r="F268" s="836" t="s">
        <v>1595</v>
      </c>
      <c r="G268" s="836" t="s">
        <v>1731</v>
      </c>
      <c r="H268" s="815">
        <v>11744</v>
      </c>
      <c r="I268" s="132"/>
    </row>
    <row r="269" spans="1:9" ht="15.75" customHeight="1" thickBot="1" x14ac:dyDescent="0.3">
      <c r="A269" s="795" t="s">
        <v>1698</v>
      </c>
      <c r="B269" s="175" t="s">
        <v>1711</v>
      </c>
      <c r="C269" s="803" t="s">
        <v>2081</v>
      </c>
      <c r="D269" s="176">
        <v>283690</v>
      </c>
      <c r="E269" s="716" t="s">
        <v>307</v>
      </c>
      <c r="F269" s="836" t="s">
        <v>2469</v>
      </c>
      <c r="G269" s="836" t="s">
        <v>1732</v>
      </c>
      <c r="H269" s="815">
        <v>11753</v>
      </c>
      <c r="I269" s="132"/>
    </row>
    <row r="270" spans="1:9" ht="15.75" customHeight="1" thickBot="1" x14ac:dyDescent="0.3">
      <c r="A270" s="795" t="s">
        <v>1699</v>
      </c>
      <c r="B270" s="175" t="s">
        <v>1711</v>
      </c>
      <c r="C270" s="803" t="s">
        <v>2081</v>
      </c>
      <c r="D270" s="176">
        <v>454331</v>
      </c>
      <c r="E270" s="716" t="s">
        <v>307</v>
      </c>
      <c r="F270" s="836" t="s">
        <v>1614</v>
      </c>
      <c r="G270" s="836" t="s">
        <v>1733</v>
      </c>
      <c r="H270" s="815">
        <v>11742</v>
      </c>
      <c r="I270" s="132"/>
    </row>
    <row r="271" spans="1:9" ht="15.75" customHeight="1" thickBot="1" x14ac:dyDescent="0.3">
      <c r="A271" s="795" t="s">
        <v>1700</v>
      </c>
      <c r="B271" s="175" t="s">
        <v>1711</v>
      </c>
      <c r="C271" s="803" t="s">
        <v>2081</v>
      </c>
      <c r="D271" s="176">
        <v>194667.4</v>
      </c>
      <c r="E271" s="716" t="s">
        <v>307</v>
      </c>
      <c r="F271" s="837">
        <v>42556</v>
      </c>
      <c r="G271" s="836" t="s">
        <v>1606</v>
      </c>
      <c r="H271" s="815">
        <v>11553</v>
      </c>
      <c r="I271" s="132"/>
    </row>
    <row r="272" spans="1:9" ht="15.75" customHeight="1" thickBot="1" x14ac:dyDescent="0.3">
      <c r="A272" s="795" t="s">
        <v>1701</v>
      </c>
      <c r="B272" s="175" t="s">
        <v>1711</v>
      </c>
      <c r="C272" s="803" t="s">
        <v>2081</v>
      </c>
      <c r="D272" s="176">
        <v>599229.44999999995</v>
      </c>
      <c r="E272" s="716" t="s">
        <v>307</v>
      </c>
      <c r="F272" s="837">
        <v>42535</v>
      </c>
      <c r="G272" s="837">
        <v>42565</v>
      </c>
      <c r="H272" s="815">
        <v>11517</v>
      </c>
      <c r="I272" s="132"/>
    </row>
    <row r="273" spans="1:9" ht="15.75" customHeight="1" thickBot="1" x14ac:dyDescent="0.3">
      <c r="A273" s="795" t="s">
        <v>1702</v>
      </c>
      <c r="B273" s="175" t="s">
        <v>1711</v>
      </c>
      <c r="C273" s="803" t="s">
        <v>2081</v>
      </c>
      <c r="D273" s="176">
        <v>456745</v>
      </c>
      <c r="E273" s="716" t="s">
        <v>307</v>
      </c>
      <c r="F273" s="837">
        <v>42450</v>
      </c>
      <c r="G273" s="836" t="s">
        <v>1561</v>
      </c>
      <c r="H273" s="815">
        <v>11376</v>
      </c>
      <c r="I273" s="132"/>
    </row>
    <row r="274" spans="1:9" ht="15.75" customHeight="1" thickBot="1" x14ac:dyDescent="0.3">
      <c r="A274" s="795" t="s">
        <v>1703</v>
      </c>
      <c r="B274" s="175" t="s">
        <v>1711</v>
      </c>
      <c r="C274" s="803" t="s">
        <v>2081</v>
      </c>
      <c r="D274" s="176">
        <v>479931.07</v>
      </c>
      <c r="E274" s="716" t="s">
        <v>307</v>
      </c>
      <c r="F274" s="837">
        <v>42444</v>
      </c>
      <c r="G274" s="836" t="s">
        <v>1520</v>
      </c>
      <c r="H274" s="815">
        <v>11422</v>
      </c>
      <c r="I274" s="132"/>
    </row>
    <row r="275" spans="1:9" ht="15.75" customHeight="1" thickBot="1" x14ac:dyDescent="0.3">
      <c r="A275" s="795" t="s">
        <v>1704</v>
      </c>
      <c r="B275" s="175" t="s">
        <v>1711</v>
      </c>
      <c r="C275" s="803" t="s">
        <v>2081</v>
      </c>
      <c r="D275" s="176">
        <v>640358</v>
      </c>
      <c r="E275" s="716" t="s">
        <v>307</v>
      </c>
      <c r="F275" s="837">
        <v>42573</v>
      </c>
      <c r="G275" s="836" t="s">
        <v>1734</v>
      </c>
      <c r="H275" s="815">
        <v>11586</v>
      </c>
      <c r="I275" s="132"/>
    </row>
    <row r="276" spans="1:9" ht="15.75" customHeight="1" thickBot="1" x14ac:dyDescent="0.3">
      <c r="A276" s="795" t="s">
        <v>1705</v>
      </c>
      <c r="B276" s="175" t="s">
        <v>1711</v>
      </c>
      <c r="C276" s="803" t="s">
        <v>2081</v>
      </c>
      <c r="D276" s="176">
        <v>714669.02</v>
      </c>
      <c r="E276" s="716" t="s">
        <v>307</v>
      </c>
      <c r="F276" s="836" t="s">
        <v>2470</v>
      </c>
      <c r="G276" s="837">
        <v>42622</v>
      </c>
      <c r="H276" s="815">
        <v>11319</v>
      </c>
      <c r="I276" s="132"/>
    </row>
    <row r="277" spans="1:9" ht="15.75" customHeight="1" thickBot="1" x14ac:dyDescent="0.3">
      <c r="A277" s="795" t="s">
        <v>1706</v>
      </c>
      <c r="B277" s="175" t="s">
        <v>1711</v>
      </c>
      <c r="C277" s="803" t="s">
        <v>2081</v>
      </c>
      <c r="D277" s="176">
        <v>364706</v>
      </c>
      <c r="E277" s="716" t="s">
        <v>307</v>
      </c>
      <c r="F277" s="837">
        <v>42450</v>
      </c>
      <c r="G277" s="836" t="s">
        <v>1561</v>
      </c>
      <c r="H277" s="815">
        <v>11369</v>
      </c>
      <c r="I277" s="132"/>
    </row>
    <row r="278" spans="1:9" ht="15.75" customHeight="1" thickBot="1" x14ac:dyDescent="0.3">
      <c r="A278" s="795" t="s">
        <v>1707</v>
      </c>
      <c r="B278" s="175" t="s">
        <v>1711</v>
      </c>
      <c r="C278" s="803" t="s">
        <v>2081</v>
      </c>
      <c r="D278" s="176">
        <v>470266.07</v>
      </c>
      <c r="E278" s="716" t="s">
        <v>307</v>
      </c>
      <c r="F278" s="837">
        <v>42508</v>
      </c>
      <c r="G278" s="837">
        <v>42538</v>
      </c>
      <c r="H278" s="815">
        <v>11473</v>
      </c>
      <c r="I278" s="132"/>
    </row>
    <row r="279" spans="1:9" ht="15.75" customHeight="1" thickBot="1" x14ac:dyDescent="0.3">
      <c r="A279" s="795" t="s">
        <v>1708</v>
      </c>
      <c r="B279" s="175" t="s">
        <v>1711</v>
      </c>
      <c r="C279" s="803" t="s">
        <v>2081</v>
      </c>
      <c r="D279" s="176">
        <v>346795.86</v>
      </c>
      <c r="E279" s="716" t="s">
        <v>307</v>
      </c>
      <c r="F279" s="836" t="s">
        <v>2471</v>
      </c>
      <c r="G279" s="837">
        <v>42405</v>
      </c>
      <c r="H279" s="815">
        <v>11522</v>
      </c>
      <c r="I279" s="132"/>
    </row>
    <row r="280" spans="1:9" ht="15.75" customHeight="1" thickBot="1" x14ac:dyDescent="0.3">
      <c r="A280" s="795" t="s">
        <v>1709</v>
      </c>
      <c r="B280" s="175" t="s">
        <v>1711</v>
      </c>
      <c r="C280" s="803" t="s">
        <v>2081</v>
      </c>
      <c r="D280" s="176">
        <v>332491.15000000002</v>
      </c>
      <c r="E280" s="716" t="s">
        <v>307</v>
      </c>
      <c r="F280" s="837">
        <v>42577</v>
      </c>
      <c r="G280" s="836" t="s">
        <v>1735</v>
      </c>
      <c r="H280" s="815">
        <v>11597</v>
      </c>
      <c r="I280" s="132"/>
    </row>
    <row r="281" spans="1:9" ht="15.75" customHeight="1" thickBot="1" x14ac:dyDescent="0.3">
      <c r="A281" s="195">
        <v>241</v>
      </c>
      <c r="B281" s="175" t="s">
        <v>130</v>
      </c>
      <c r="C281" s="803" t="s">
        <v>363</v>
      </c>
      <c r="D281" s="176">
        <v>236000</v>
      </c>
      <c r="E281" s="716" t="s">
        <v>307</v>
      </c>
      <c r="F281" s="837">
        <v>42318</v>
      </c>
      <c r="G281" s="836" t="s">
        <v>1478</v>
      </c>
      <c r="H281" s="815">
        <v>11154</v>
      </c>
      <c r="I281" s="132"/>
    </row>
    <row r="282" spans="1:9" ht="15.75" customHeight="1" thickBot="1" x14ac:dyDescent="0.3">
      <c r="A282" s="195">
        <v>240</v>
      </c>
      <c r="B282" s="175" t="s">
        <v>130</v>
      </c>
      <c r="C282" s="803" t="s">
        <v>325</v>
      </c>
      <c r="D282" s="176">
        <f>278863.87-200011.98</f>
        <v>78851.889999999985</v>
      </c>
      <c r="E282" s="716" t="s">
        <v>307</v>
      </c>
      <c r="F282" s="837">
        <v>42318</v>
      </c>
      <c r="G282" s="836" t="s">
        <v>1478</v>
      </c>
      <c r="H282" s="815">
        <v>11076</v>
      </c>
      <c r="I282" s="132"/>
    </row>
    <row r="283" spans="1:9" ht="15.75" customHeight="1" thickBot="1" x14ac:dyDescent="0.3">
      <c r="A283" s="187">
        <v>244</v>
      </c>
      <c r="B283" s="175" t="s">
        <v>130</v>
      </c>
      <c r="C283" s="803" t="s">
        <v>325</v>
      </c>
      <c r="D283" s="176">
        <v>297360</v>
      </c>
      <c r="E283" s="716" t="s">
        <v>307</v>
      </c>
      <c r="F283" s="836" t="s">
        <v>2472</v>
      </c>
      <c r="G283" s="836" t="s">
        <v>1523</v>
      </c>
      <c r="H283" s="815">
        <v>11078</v>
      </c>
      <c r="I283" s="132"/>
    </row>
    <row r="284" spans="1:9" ht="15.75" customHeight="1" thickBot="1" x14ac:dyDescent="0.3">
      <c r="A284" s="207">
        <v>263</v>
      </c>
      <c r="B284" s="175" t="s">
        <v>130</v>
      </c>
      <c r="C284" s="803" t="s">
        <v>325</v>
      </c>
      <c r="D284" s="176">
        <v>413106.2</v>
      </c>
      <c r="E284" s="716" t="s">
        <v>307</v>
      </c>
      <c r="F284" s="837">
        <v>42460</v>
      </c>
      <c r="G284" s="836" t="s">
        <v>1524</v>
      </c>
      <c r="H284" s="815">
        <v>11396</v>
      </c>
      <c r="I284" s="132"/>
    </row>
    <row r="285" spans="1:9" ht="15.75" customHeight="1" thickBot="1" x14ac:dyDescent="0.3">
      <c r="A285" s="190">
        <v>268</v>
      </c>
      <c r="B285" s="175" t="s">
        <v>130</v>
      </c>
      <c r="C285" s="803" t="s">
        <v>325</v>
      </c>
      <c r="D285" s="176">
        <v>173566.2</v>
      </c>
      <c r="E285" s="716" t="s">
        <v>307</v>
      </c>
      <c r="F285" s="836" t="s">
        <v>2465</v>
      </c>
      <c r="G285" s="837">
        <v>42515</v>
      </c>
      <c r="H285" s="815">
        <v>11430</v>
      </c>
      <c r="I285" s="132"/>
    </row>
    <row r="286" spans="1:9" ht="15.75" customHeight="1" thickBot="1" x14ac:dyDescent="0.3">
      <c r="A286" s="190">
        <v>266</v>
      </c>
      <c r="B286" s="175" t="s">
        <v>130</v>
      </c>
      <c r="C286" s="803" t="s">
        <v>325</v>
      </c>
      <c r="D286" s="176">
        <v>214406</v>
      </c>
      <c r="E286" s="716" t="s">
        <v>307</v>
      </c>
      <c r="F286" s="836" t="s">
        <v>2473</v>
      </c>
      <c r="G286" s="837">
        <v>42509</v>
      </c>
      <c r="H286" s="815">
        <v>11420</v>
      </c>
      <c r="I286" s="132"/>
    </row>
    <row r="287" spans="1:9" ht="15.75" customHeight="1" thickBot="1" x14ac:dyDescent="0.3">
      <c r="A287" s="190">
        <v>325</v>
      </c>
      <c r="B287" s="175" t="s">
        <v>1972</v>
      </c>
      <c r="C287" s="803" t="s">
        <v>2082</v>
      </c>
      <c r="D287" s="176">
        <v>582880</v>
      </c>
      <c r="E287" s="716" t="s">
        <v>307</v>
      </c>
      <c r="F287" s="836" t="s">
        <v>1964</v>
      </c>
      <c r="G287" s="836" t="s">
        <v>1946</v>
      </c>
      <c r="H287" s="815" t="s">
        <v>2002</v>
      </c>
      <c r="I287" s="132"/>
    </row>
    <row r="288" spans="1:9" ht="15.75" customHeight="1" thickBot="1" x14ac:dyDescent="0.3">
      <c r="A288" s="190">
        <v>10</v>
      </c>
      <c r="B288" s="175" t="s">
        <v>1430</v>
      </c>
      <c r="C288" s="803" t="s">
        <v>2083</v>
      </c>
      <c r="D288" s="176">
        <v>40308.800000000003</v>
      </c>
      <c r="E288" s="716" t="s">
        <v>307</v>
      </c>
      <c r="F288" s="836" t="s">
        <v>2450</v>
      </c>
      <c r="G288" s="837">
        <v>42211</v>
      </c>
      <c r="H288" s="815">
        <v>12991</v>
      </c>
      <c r="I288" s="132"/>
    </row>
    <row r="289" spans="1:9" ht="15.75" customHeight="1" thickBot="1" x14ac:dyDescent="0.3">
      <c r="A289" s="175">
        <v>367</v>
      </c>
      <c r="B289" s="175" t="s">
        <v>113</v>
      </c>
      <c r="C289" s="803" t="s">
        <v>312</v>
      </c>
      <c r="D289" s="176">
        <f>321384.8-100014.95</f>
        <v>221369.84999999998</v>
      </c>
      <c r="E289" s="716" t="s">
        <v>307</v>
      </c>
      <c r="F289" s="837">
        <v>42181</v>
      </c>
      <c r="G289" s="837">
        <v>42211</v>
      </c>
      <c r="H289" s="815">
        <v>10753</v>
      </c>
      <c r="I289" s="132"/>
    </row>
    <row r="290" spans="1:9" ht="15.75" customHeight="1" thickBot="1" x14ac:dyDescent="0.3">
      <c r="A290" s="195">
        <v>9</v>
      </c>
      <c r="B290" s="202" t="s">
        <v>806</v>
      </c>
      <c r="C290" s="803" t="s">
        <v>325</v>
      </c>
      <c r="D290" s="176">
        <f>810880.42-410954.18-251372.92</f>
        <v>148553.32000000004</v>
      </c>
      <c r="E290" s="716" t="s">
        <v>307</v>
      </c>
      <c r="F290" s="837">
        <v>43370</v>
      </c>
      <c r="G290" s="837">
        <v>43400</v>
      </c>
      <c r="H290" s="815">
        <v>12743</v>
      </c>
      <c r="I290" s="132"/>
    </row>
    <row r="291" spans="1:9" ht="15.75" customHeight="1" thickBot="1" x14ac:dyDescent="0.3">
      <c r="A291" s="195">
        <v>30000020</v>
      </c>
      <c r="B291" s="202" t="s">
        <v>2251</v>
      </c>
      <c r="C291" s="803" t="s">
        <v>2267</v>
      </c>
      <c r="D291" s="176">
        <v>24050.76</v>
      </c>
      <c r="E291" s="716" t="s">
        <v>307</v>
      </c>
      <c r="F291" s="837">
        <v>42934</v>
      </c>
      <c r="G291" s="836" t="s">
        <v>1525</v>
      </c>
      <c r="H291" s="815">
        <v>7</v>
      </c>
      <c r="I291" s="132"/>
    </row>
    <row r="292" spans="1:9" ht="15.75" customHeight="1" thickBot="1" x14ac:dyDescent="0.3">
      <c r="A292" s="195">
        <v>55371</v>
      </c>
      <c r="B292" s="202" t="s">
        <v>1790</v>
      </c>
      <c r="C292" s="803" t="s">
        <v>2084</v>
      </c>
      <c r="D292" s="176">
        <v>71421.570000000007</v>
      </c>
      <c r="E292" s="716" t="s">
        <v>307</v>
      </c>
      <c r="F292" s="836" t="s">
        <v>2474</v>
      </c>
      <c r="G292" s="837">
        <v>43600</v>
      </c>
      <c r="H292" s="815">
        <v>1114</v>
      </c>
      <c r="I292" s="132"/>
    </row>
    <row r="293" spans="1:9" ht="15.75" customHeight="1" thickBot="1" x14ac:dyDescent="0.3">
      <c r="A293" s="195">
        <v>54214</v>
      </c>
      <c r="B293" s="202" t="s">
        <v>1790</v>
      </c>
      <c r="C293" s="803" t="s">
        <v>2085</v>
      </c>
      <c r="D293" s="176">
        <v>62493.88</v>
      </c>
      <c r="E293" s="716" t="s">
        <v>307</v>
      </c>
      <c r="F293" s="837">
        <v>43509</v>
      </c>
      <c r="G293" s="837">
        <v>43539</v>
      </c>
      <c r="H293" s="815">
        <v>1095</v>
      </c>
      <c r="I293" s="132"/>
    </row>
    <row r="294" spans="1:9" ht="15.75" customHeight="1" thickBot="1" x14ac:dyDescent="0.3">
      <c r="A294" s="195">
        <v>51716</v>
      </c>
      <c r="B294" s="202" t="s">
        <v>1790</v>
      </c>
      <c r="C294" s="803" t="s">
        <v>2086</v>
      </c>
      <c r="D294" s="176">
        <v>5103.68</v>
      </c>
      <c r="E294" s="716" t="s">
        <v>307</v>
      </c>
      <c r="F294" s="837">
        <v>43375</v>
      </c>
      <c r="G294" s="837">
        <v>43405</v>
      </c>
      <c r="H294" s="815">
        <v>12880</v>
      </c>
      <c r="I294" s="132"/>
    </row>
    <row r="295" spans="1:9" ht="15.75" customHeight="1" thickBot="1" x14ac:dyDescent="0.3">
      <c r="A295" s="195">
        <v>55959</v>
      </c>
      <c r="B295" s="202" t="s">
        <v>1790</v>
      </c>
      <c r="C295" s="803" t="s">
        <v>2087</v>
      </c>
      <c r="D295" s="176">
        <v>71421.570000000007</v>
      </c>
      <c r="E295" s="716" t="s">
        <v>307</v>
      </c>
      <c r="F295" s="837">
        <v>43600</v>
      </c>
      <c r="G295" s="837">
        <v>43630</v>
      </c>
      <c r="H295" s="815">
        <v>1121</v>
      </c>
      <c r="I295" s="132"/>
    </row>
    <row r="296" spans="1:9" ht="15.75" customHeight="1" thickBot="1" x14ac:dyDescent="0.3">
      <c r="A296" s="195">
        <v>56541</v>
      </c>
      <c r="B296" s="202" t="s">
        <v>1790</v>
      </c>
      <c r="C296" s="803" t="s">
        <v>2088</v>
      </c>
      <c r="D296" s="176">
        <v>71492.070000000007</v>
      </c>
      <c r="E296" s="716" t="s">
        <v>307</v>
      </c>
      <c r="F296" s="837">
        <v>43633</v>
      </c>
      <c r="G296" s="837">
        <v>43663</v>
      </c>
      <c r="H296" s="815">
        <v>1132</v>
      </c>
      <c r="I296" s="132"/>
    </row>
    <row r="297" spans="1:9" ht="15.75" customHeight="1" thickBot="1" x14ac:dyDescent="0.3">
      <c r="A297" s="195">
        <v>58282</v>
      </c>
      <c r="B297" s="202" t="s">
        <v>1790</v>
      </c>
      <c r="C297" s="803" t="s">
        <v>2089</v>
      </c>
      <c r="D297" s="176">
        <v>75087.83</v>
      </c>
      <c r="E297" s="716" t="s">
        <v>307</v>
      </c>
      <c r="F297" s="837">
        <v>43724</v>
      </c>
      <c r="G297" s="837">
        <v>43754</v>
      </c>
      <c r="H297" s="815">
        <v>1150</v>
      </c>
      <c r="I297" s="132"/>
    </row>
    <row r="298" spans="1:9" ht="15.75" customHeight="1" thickBot="1" x14ac:dyDescent="0.3">
      <c r="A298" s="195">
        <v>57695</v>
      </c>
      <c r="B298" s="202" t="s">
        <v>1790</v>
      </c>
      <c r="C298" s="803" t="s">
        <v>2090</v>
      </c>
      <c r="D298" s="176">
        <v>73945.64</v>
      </c>
      <c r="E298" s="716" t="s">
        <v>307</v>
      </c>
      <c r="F298" s="836" t="s">
        <v>1665</v>
      </c>
      <c r="G298" s="837">
        <v>43722</v>
      </c>
      <c r="H298" s="815">
        <v>1147</v>
      </c>
      <c r="I298" s="132"/>
    </row>
    <row r="299" spans="1:9" ht="15.75" customHeight="1" thickBot="1" x14ac:dyDescent="0.3">
      <c r="A299" s="195">
        <v>54824</v>
      </c>
      <c r="B299" s="202" t="s">
        <v>1790</v>
      </c>
      <c r="C299" s="803" t="s">
        <v>2085</v>
      </c>
      <c r="D299" s="176">
        <v>71421.570000000007</v>
      </c>
      <c r="E299" s="716" t="s">
        <v>307</v>
      </c>
      <c r="F299" s="837">
        <v>43539</v>
      </c>
      <c r="G299" s="837">
        <v>43511</v>
      </c>
      <c r="H299" s="815">
        <v>1104</v>
      </c>
      <c r="I299" s="132"/>
    </row>
    <row r="300" spans="1:9" ht="15.75" customHeight="1" thickBot="1" x14ac:dyDescent="0.3">
      <c r="A300" s="195">
        <v>28095</v>
      </c>
      <c r="B300" s="202" t="s">
        <v>2252</v>
      </c>
      <c r="C300" s="803" t="s">
        <v>306</v>
      </c>
      <c r="D300" s="176">
        <v>286635</v>
      </c>
      <c r="E300" s="716" t="s">
        <v>307</v>
      </c>
      <c r="F300" s="837">
        <v>44253</v>
      </c>
      <c r="G300" s="837">
        <v>44283</v>
      </c>
      <c r="H300" s="815" t="s">
        <v>2297</v>
      </c>
      <c r="I300" s="132"/>
    </row>
    <row r="301" spans="1:9" ht="15.75" customHeight="1" thickBot="1" x14ac:dyDescent="0.3">
      <c r="A301" s="175">
        <v>2365</v>
      </c>
      <c r="B301" s="175" t="s">
        <v>47</v>
      </c>
      <c r="C301" s="803" t="s">
        <v>320</v>
      </c>
      <c r="D301" s="176">
        <v>75145</v>
      </c>
      <c r="E301" s="716" t="s">
        <v>307</v>
      </c>
      <c r="F301" s="836" t="s">
        <v>2456</v>
      </c>
      <c r="G301" s="836" t="s">
        <v>1518</v>
      </c>
      <c r="H301" s="815">
        <v>420</v>
      </c>
      <c r="I301" s="132"/>
    </row>
    <row r="302" spans="1:9" ht="15.75" customHeight="1" thickBot="1" x14ac:dyDescent="0.3">
      <c r="A302" s="215">
        <v>4285</v>
      </c>
      <c r="B302" s="214" t="s">
        <v>148</v>
      </c>
      <c r="C302" s="803" t="s">
        <v>306</v>
      </c>
      <c r="D302" s="176">
        <v>447820.64</v>
      </c>
      <c r="E302" s="716" t="s">
        <v>307</v>
      </c>
      <c r="F302" s="837">
        <v>43551</v>
      </c>
      <c r="G302" s="836" t="s">
        <v>1526</v>
      </c>
      <c r="H302" s="815">
        <v>13092</v>
      </c>
      <c r="I302" s="132"/>
    </row>
    <row r="303" spans="1:9" ht="15.75" customHeight="1" thickBot="1" x14ac:dyDescent="0.3">
      <c r="A303" s="793" t="s">
        <v>1783</v>
      </c>
      <c r="B303" s="214" t="s">
        <v>148</v>
      </c>
      <c r="C303" s="803" t="s">
        <v>2091</v>
      </c>
      <c r="D303" s="176">
        <v>504954</v>
      </c>
      <c r="E303" s="716" t="s">
        <v>307</v>
      </c>
      <c r="F303" s="837">
        <v>43671</v>
      </c>
      <c r="G303" s="836" t="s">
        <v>1736</v>
      </c>
      <c r="H303" s="815">
        <v>13241</v>
      </c>
      <c r="I303" s="132"/>
    </row>
    <row r="304" spans="1:9" ht="15.75" customHeight="1" thickBot="1" x14ac:dyDescent="0.3">
      <c r="A304" s="215">
        <v>3784</v>
      </c>
      <c r="B304" s="214" t="s">
        <v>148</v>
      </c>
      <c r="C304" s="803" t="s">
        <v>306</v>
      </c>
      <c r="D304" s="176">
        <v>427945</v>
      </c>
      <c r="E304" s="716" t="s">
        <v>307</v>
      </c>
      <c r="F304" s="837">
        <v>43293</v>
      </c>
      <c r="G304" s="836" t="s">
        <v>1624</v>
      </c>
      <c r="H304" s="815">
        <v>12438</v>
      </c>
      <c r="I304" s="132"/>
    </row>
    <row r="305" spans="1:9" ht="15.75" customHeight="1" thickBot="1" x14ac:dyDescent="0.3">
      <c r="A305" s="215">
        <v>3848</v>
      </c>
      <c r="B305" s="214" t="s">
        <v>148</v>
      </c>
      <c r="C305" s="803" t="s">
        <v>306</v>
      </c>
      <c r="D305" s="176">
        <v>260468</v>
      </c>
      <c r="E305" s="716" t="s">
        <v>307</v>
      </c>
      <c r="F305" s="837">
        <v>43154</v>
      </c>
      <c r="G305" s="837">
        <v>43184</v>
      </c>
      <c r="H305" s="815">
        <v>12512</v>
      </c>
      <c r="I305" s="132"/>
    </row>
    <row r="306" spans="1:9" ht="15.75" customHeight="1" thickBot="1" x14ac:dyDescent="0.3">
      <c r="A306" s="215">
        <v>3078</v>
      </c>
      <c r="B306" s="214" t="s">
        <v>148</v>
      </c>
      <c r="C306" s="803" t="s">
        <v>2091</v>
      </c>
      <c r="D306" s="176">
        <v>377614.56</v>
      </c>
      <c r="E306" s="716" t="s">
        <v>307</v>
      </c>
      <c r="F306" s="836" t="s">
        <v>1649</v>
      </c>
      <c r="G306" s="837">
        <v>42511</v>
      </c>
      <c r="H306" s="815">
        <v>11341</v>
      </c>
      <c r="I306" s="132"/>
    </row>
    <row r="307" spans="1:9" ht="15.75" customHeight="1" thickBot="1" x14ac:dyDescent="0.3">
      <c r="A307" s="215">
        <v>3674</v>
      </c>
      <c r="B307" s="214" t="s">
        <v>148</v>
      </c>
      <c r="C307" s="803" t="s">
        <v>2092</v>
      </c>
      <c r="D307" s="176">
        <v>235220</v>
      </c>
      <c r="E307" s="716" t="s">
        <v>307</v>
      </c>
      <c r="F307" s="837">
        <v>43000</v>
      </c>
      <c r="G307" s="837">
        <v>43030</v>
      </c>
      <c r="H307" s="815">
        <v>12263</v>
      </c>
      <c r="I307" s="132"/>
    </row>
    <row r="308" spans="1:9" ht="15.75" customHeight="1" thickBot="1" x14ac:dyDescent="0.3">
      <c r="A308" s="215">
        <v>3564</v>
      </c>
      <c r="B308" s="214" t="s">
        <v>148</v>
      </c>
      <c r="C308" s="803" t="s">
        <v>310</v>
      </c>
      <c r="D308" s="176">
        <v>395680</v>
      </c>
      <c r="E308" s="716" t="s">
        <v>307</v>
      </c>
      <c r="F308" s="837">
        <v>42895</v>
      </c>
      <c r="G308" s="837">
        <v>42925</v>
      </c>
      <c r="H308" s="815">
        <v>12087</v>
      </c>
      <c r="I308" s="132"/>
    </row>
    <row r="309" spans="1:9" ht="15.75" customHeight="1" thickBot="1" x14ac:dyDescent="0.3">
      <c r="A309" s="215">
        <v>3597</v>
      </c>
      <c r="B309" s="214" t="s">
        <v>148</v>
      </c>
      <c r="C309" s="803" t="s">
        <v>2091</v>
      </c>
      <c r="D309" s="176">
        <v>329751</v>
      </c>
      <c r="E309" s="716" t="s">
        <v>307</v>
      </c>
      <c r="F309" s="837">
        <v>42929</v>
      </c>
      <c r="G309" s="836" t="s">
        <v>2340</v>
      </c>
      <c r="H309" s="815">
        <v>12155</v>
      </c>
      <c r="I309" s="132"/>
    </row>
    <row r="310" spans="1:9" ht="15.75" customHeight="1" thickBot="1" x14ac:dyDescent="0.3">
      <c r="A310" s="215">
        <v>3650</v>
      </c>
      <c r="B310" s="214" t="s">
        <v>148</v>
      </c>
      <c r="C310" s="803" t="s">
        <v>2092</v>
      </c>
      <c r="D310" s="176">
        <v>569495.80000000005</v>
      </c>
      <c r="E310" s="716" t="s">
        <v>307</v>
      </c>
      <c r="F310" s="836" t="s">
        <v>2475</v>
      </c>
      <c r="G310" s="837">
        <v>43006</v>
      </c>
      <c r="H310" s="815">
        <v>12225</v>
      </c>
      <c r="I310" s="132"/>
    </row>
    <row r="311" spans="1:9" ht="15.75" customHeight="1" thickBot="1" x14ac:dyDescent="0.3">
      <c r="A311" s="215">
        <v>3732</v>
      </c>
      <c r="B311" s="214" t="s">
        <v>148</v>
      </c>
      <c r="C311" s="803" t="s">
        <v>310</v>
      </c>
      <c r="D311" s="176">
        <v>263650</v>
      </c>
      <c r="E311" s="716" t="s">
        <v>307</v>
      </c>
      <c r="F311" s="837">
        <v>43052</v>
      </c>
      <c r="G311" s="836" t="s">
        <v>1613</v>
      </c>
      <c r="H311" s="815">
        <v>12338</v>
      </c>
      <c r="I311" s="132"/>
    </row>
    <row r="312" spans="1:9" ht="15.75" customHeight="1" thickBot="1" x14ac:dyDescent="0.3">
      <c r="A312" s="215">
        <v>3774</v>
      </c>
      <c r="B312" s="214" t="s">
        <v>148</v>
      </c>
      <c r="C312" s="803" t="s">
        <v>2091</v>
      </c>
      <c r="D312" s="176">
        <v>352810</v>
      </c>
      <c r="E312" s="716" t="s">
        <v>307</v>
      </c>
      <c r="F312" s="836" t="s">
        <v>1494</v>
      </c>
      <c r="G312" s="836" t="s">
        <v>1585</v>
      </c>
      <c r="H312" s="815">
        <v>12403</v>
      </c>
      <c r="I312" s="132"/>
    </row>
    <row r="313" spans="1:9" ht="15.75" customHeight="1" thickBot="1" x14ac:dyDescent="0.3">
      <c r="A313" s="215">
        <v>3075</v>
      </c>
      <c r="B313" s="214" t="s">
        <v>148</v>
      </c>
      <c r="C313" s="803" t="s">
        <v>2091</v>
      </c>
      <c r="D313" s="176">
        <v>549527.80000000005</v>
      </c>
      <c r="E313" s="716" t="s">
        <v>307</v>
      </c>
      <c r="F313" s="836" t="s">
        <v>2473</v>
      </c>
      <c r="G313" s="837">
        <v>42509</v>
      </c>
      <c r="H313" s="815">
        <v>11330</v>
      </c>
      <c r="I313" s="132"/>
    </row>
    <row r="314" spans="1:9" ht="15.75" customHeight="1" thickBot="1" x14ac:dyDescent="0.3">
      <c r="A314" s="215">
        <v>3870</v>
      </c>
      <c r="B314" s="214" t="s">
        <v>148</v>
      </c>
      <c r="C314" s="803" t="s">
        <v>306</v>
      </c>
      <c r="D314" s="176">
        <v>132100</v>
      </c>
      <c r="E314" s="716" t="s">
        <v>307</v>
      </c>
      <c r="F314" s="837">
        <v>43175</v>
      </c>
      <c r="G314" s="836" t="s">
        <v>1556</v>
      </c>
      <c r="H314" s="815">
        <v>12538</v>
      </c>
      <c r="I314" s="132"/>
    </row>
    <row r="315" spans="1:9" ht="15.75" customHeight="1" thickBot="1" x14ac:dyDescent="0.3">
      <c r="A315" s="215">
        <v>3883</v>
      </c>
      <c r="B315" s="214" t="s">
        <v>148</v>
      </c>
      <c r="C315" s="803" t="s">
        <v>306</v>
      </c>
      <c r="D315" s="176">
        <v>96948</v>
      </c>
      <c r="E315" s="716" t="s">
        <v>307</v>
      </c>
      <c r="F315" s="836" t="s">
        <v>1599</v>
      </c>
      <c r="G315" s="837">
        <v>43231</v>
      </c>
      <c r="H315" s="815">
        <v>12556</v>
      </c>
      <c r="I315" s="132"/>
    </row>
    <row r="316" spans="1:9" ht="15.75" customHeight="1" thickBot="1" x14ac:dyDescent="0.3">
      <c r="A316" s="215">
        <v>3906</v>
      </c>
      <c r="B316" s="214" t="s">
        <v>148</v>
      </c>
      <c r="C316" s="803" t="s">
        <v>306</v>
      </c>
      <c r="D316" s="176">
        <v>243919</v>
      </c>
      <c r="E316" s="716" t="s">
        <v>307</v>
      </c>
      <c r="F316" s="836" t="s">
        <v>2476</v>
      </c>
      <c r="G316" s="837">
        <v>43233</v>
      </c>
      <c r="H316" s="815">
        <v>12583</v>
      </c>
      <c r="I316" s="132"/>
    </row>
    <row r="317" spans="1:9" ht="15.75" customHeight="1" thickBot="1" x14ac:dyDescent="0.3">
      <c r="A317" s="793" t="s">
        <v>1770</v>
      </c>
      <c r="B317" s="214" t="s">
        <v>148</v>
      </c>
      <c r="C317" s="803" t="s">
        <v>306</v>
      </c>
      <c r="D317" s="176">
        <v>63402.5</v>
      </c>
      <c r="E317" s="716" t="s">
        <v>307</v>
      </c>
      <c r="F317" s="837">
        <v>43231</v>
      </c>
      <c r="G317" s="837">
        <v>43261</v>
      </c>
      <c r="H317" s="815">
        <v>12633</v>
      </c>
      <c r="I317" s="132"/>
    </row>
    <row r="318" spans="1:9" ht="15.75" customHeight="1" thickBot="1" x14ac:dyDescent="0.3">
      <c r="A318" s="793" t="s">
        <v>1784</v>
      </c>
      <c r="B318" s="214" t="s">
        <v>148</v>
      </c>
      <c r="C318" s="803" t="s">
        <v>308</v>
      </c>
      <c r="D318" s="176">
        <v>253398</v>
      </c>
      <c r="E318" s="716" t="s">
        <v>307</v>
      </c>
      <c r="F318" s="837">
        <v>43617</v>
      </c>
      <c r="G318" s="837">
        <v>43647</v>
      </c>
      <c r="H318" s="815">
        <v>13218</v>
      </c>
      <c r="I318" s="132"/>
    </row>
    <row r="319" spans="1:9" ht="15.75" customHeight="1" thickBot="1" x14ac:dyDescent="0.3">
      <c r="A319" s="215">
        <v>4678</v>
      </c>
      <c r="B319" s="214" t="s">
        <v>148</v>
      </c>
      <c r="C319" s="803" t="s">
        <v>308</v>
      </c>
      <c r="D319" s="176">
        <v>1029000</v>
      </c>
      <c r="E319" s="716" t="s">
        <v>307</v>
      </c>
      <c r="F319" s="836" t="s">
        <v>2477</v>
      </c>
      <c r="G319" s="836" t="s">
        <v>1779</v>
      </c>
      <c r="H319" s="815">
        <v>13379</v>
      </c>
      <c r="I319" s="132"/>
    </row>
    <row r="320" spans="1:9" ht="15.75" customHeight="1" thickBot="1" x14ac:dyDescent="0.3">
      <c r="A320" s="215">
        <v>4847</v>
      </c>
      <c r="B320" s="214" t="s">
        <v>148</v>
      </c>
      <c r="C320" s="803" t="s">
        <v>308</v>
      </c>
      <c r="D320" s="176">
        <v>1003590</v>
      </c>
      <c r="E320" s="716" t="s">
        <v>307</v>
      </c>
      <c r="F320" s="836" t="s">
        <v>2478</v>
      </c>
      <c r="G320" s="837">
        <v>43954</v>
      </c>
      <c r="H320" s="815">
        <v>13164</v>
      </c>
      <c r="I320" s="132"/>
    </row>
    <row r="321" spans="1:9" ht="15.75" customHeight="1" thickBot="1" x14ac:dyDescent="0.3">
      <c r="A321" s="215">
        <v>4623</v>
      </c>
      <c r="B321" s="214" t="s">
        <v>148</v>
      </c>
      <c r="C321" s="803" t="s">
        <v>2091</v>
      </c>
      <c r="D321" s="176">
        <v>842974.3</v>
      </c>
      <c r="E321" s="716" t="s">
        <v>307</v>
      </c>
      <c r="F321" s="837">
        <v>43780</v>
      </c>
      <c r="G321" s="836" t="s">
        <v>1781</v>
      </c>
      <c r="H321" s="815">
        <v>13341</v>
      </c>
      <c r="I321" s="132"/>
    </row>
    <row r="322" spans="1:9" ht="15.75" customHeight="1" thickBot="1" x14ac:dyDescent="0.3">
      <c r="A322" s="215">
        <v>4846</v>
      </c>
      <c r="B322" s="214" t="s">
        <v>148</v>
      </c>
      <c r="C322" s="803" t="s">
        <v>2091</v>
      </c>
      <c r="D322" s="176">
        <v>1016400</v>
      </c>
      <c r="E322" s="716" t="s">
        <v>307</v>
      </c>
      <c r="F322" s="836" t="s">
        <v>2478</v>
      </c>
      <c r="G322" s="837">
        <v>43954</v>
      </c>
      <c r="H322" s="815">
        <v>13367</v>
      </c>
      <c r="I322" s="132"/>
    </row>
    <row r="323" spans="1:9" ht="15.75" customHeight="1" thickBot="1" x14ac:dyDescent="0.3">
      <c r="A323" s="215">
        <v>4662</v>
      </c>
      <c r="B323" s="214" t="s">
        <v>148</v>
      </c>
      <c r="C323" s="803" t="s">
        <v>2093</v>
      </c>
      <c r="D323" s="176">
        <v>603000</v>
      </c>
      <c r="E323" s="716" t="s">
        <v>307</v>
      </c>
      <c r="F323" s="836" t="s">
        <v>2479</v>
      </c>
      <c r="G323" s="836" t="s">
        <v>1780</v>
      </c>
      <c r="H323" s="815">
        <v>13354</v>
      </c>
      <c r="I323" s="132"/>
    </row>
    <row r="324" spans="1:9" ht="15.75" customHeight="1" thickBot="1" x14ac:dyDescent="0.3">
      <c r="A324" s="793" t="s">
        <v>1785</v>
      </c>
      <c r="B324" s="214" t="s">
        <v>148</v>
      </c>
      <c r="C324" s="803" t="s">
        <v>308</v>
      </c>
      <c r="D324" s="176">
        <v>1024275.4</v>
      </c>
      <c r="E324" s="716" t="s">
        <v>307</v>
      </c>
      <c r="F324" s="837">
        <v>43621</v>
      </c>
      <c r="G324" s="837">
        <v>43651</v>
      </c>
      <c r="H324" s="815">
        <v>13185</v>
      </c>
      <c r="I324" s="132"/>
    </row>
    <row r="325" spans="1:9" ht="15.75" customHeight="1" thickBot="1" x14ac:dyDescent="0.3">
      <c r="A325" s="175">
        <v>46</v>
      </c>
      <c r="B325" s="214" t="s">
        <v>1791</v>
      </c>
      <c r="C325" s="803" t="s">
        <v>2094</v>
      </c>
      <c r="D325" s="176">
        <f>802400-401200</f>
        <v>401200</v>
      </c>
      <c r="E325" s="716" t="s">
        <v>307</v>
      </c>
      <c r="F325" s="836" t="s">
        <v>2480</v>
      </c>
      <c r="G325" s="837">
        <v>43587</v>
      </c>
      <c r="H325" s="815">
        <v>1108</v>
      </c>
      <c r="I325" s="132"/>
    </row>
    <row r="326" spans="1:9" ht="15.75" thickBot="1" x14ac:dyDescent="0.3">
      <c r="A326" s="175">
        <v>205</v>
      </c>
      <c r="B326" s="175" t="s">
        <v>44</v>
      </c>
      <c r="C326" s="803" t="s">
        <v>325</v>
      </c>
      <c r="D326" s="176">
        <v>273111</v>
      </c>
      <c r="E326" s="716" t="s">
        <v>307</v>
      </c>
      <c r="F326" s="837">
        <v>41600</v>
      </c>
      <c r="G326" s="836" t="s">
        <v>1527</v>
      </c>
      <c r="H326" s="815">
        <v>8854</v>
      </c>
      <c r="I326" s="132"/>
    </row>
    <row r="327" spans="1:9" ht="15.75" customHeight="1" thickBot="1" x14ac:dyDescent="0.3">
      <c r="A327" s="175">
        <v>214</v>
      </c>
      <c r="B327" s="175" t="s">
        <v>44</v>
      </c>
      <c r="C327" s="803" t="s">
        <v>325</v>
      </c>
      <c r="D327" s="176">
        <v>127292.5</v>
      </c>
      <c r="E327" s="716" t="s">
        <v>307</v>
      </c>
      <c r="F327" s="836" t="s">
        <v>2456</v>
      </c>
      <c r="G327" s="836" t="s">
        <v>1518</v>
      </c>
      <c r="H327" s="815">
        <v>9237</v>
      </c>
      <c r="I327" s="132"/>
    </row>
    <row r="328" spans="1:9" ht="15.75" thickBot="1" x14ac:dyDescent="0.3">
      <c r="A328" s="175">
        <v>228</v>
      </c>
      <c r="B328" s="175" t="s">
        <v>44</v>
      </c>
      <c r="C328" s="803" t="s">
        <v>325</v>
      </c>
      <c r="D328" s="176">
        <v>243611</v>
      </c>
      <c r="E328" s="716" t="s">
        <v>307</v>
      </c>
      <c r="F328" s="837">
        <v>41692</v>
      </c>
      <c r="G328" s="837">
        <v>41722</v>
      </c>
      <c r="H328" s="815">
        <v>8869</v>
      </c>
      <c r="I328" s="132"/>
    </row>
    <row r="329" spans="1:9" ht="15.75" customHeight="1" thickBot="1" x14ac:dyDescent="0.3">
      <c r="A329" s="175">
        <v>229</v>
      </c>
      <c r="B329" s="175" t="s">
        <v>44</v>
      </c>
      <c r="C329" s="803" t="s">
        <v>325</v>
      </c>
      <c r="D329" s="176">
        <v>368469.75</v>
      </c>
      <c r="E329" s="716" t="s">
        <v>307</v>
      </c>
      <c r="F329" s="837">
        <v>41684</v>
      </c>
      <c r="G329" s="837">
        <v>41714</v>
      </c>
      <c r="H329" s="815">
        <v>9054</v>
      </c>
      <c r="I329" s="132"/>
    </row>
    <row r="330" spans="1:9" ht="15.75" customHeight="1" thickBot="1" x14ac:dyDescent="0.3">
      <c r="A330" s="175">
        <v>239</v>
      </c>
      <c r="B330" s="175" t="s">
        <v>44</v>
      </c>
      <c r="C330" s="803" t="s">
        <v>325</v>
      </c>
      <c r="D330" s="176">
        <v>254703</v>
      </c>
      <c r="E330" s="716" t="s">
        <v>307</v>
      </c>
      <c r="F330" s="836" t="s">
        <v>2481</v>
      </c>
      <c r="G330" s="837">
        <v>41781</v>
      </c>
      <c r="H330" s="815">
        <v>9043</v>
      </c>
      <c r="I330" s="132"/>
    </row>
    <row r="331" spans="1:9" ht="15.75" customHeight="1" thickBot="1" x14ac:dyDescent="0.3">
      <c r="A331" s="175">
        <v>1001</v>
      </c>
      <c r="B331" s="175" t="s">
        <v>159</v>
      </c>
      <c r="C331" s="803" t="s">
        <v>328</v>
      </c>
      <c r="D331" s="176">
        <v>205202</v>
      </c>
      <c r="E331" s="716" t="s">
        <v>307</v>
      </c>
      <c r="F331" s="837">
        <v>42650</v>
      </c>
      <c r="G331" s="837">
        <v>42680</v>
      </c>
      <c r="H331" s="815">
        <v>11687</v>
      </c>
      <c r="I331" s="132"/>
    </row>
    <row r="332" spans="1:9" ht="15.75" customHeight="1" thickBot="1" x14ac:dyDescent="0.3">
      <c r="A332" s="175">
        <v>1003</v>
      </c>
      <c r="B332" s="175" t="s">
        <v>159</v>
      </c>
      <c r="C332" s="803" t="s">
        <v>328</v>
      </c>
      <c r="D332" s="176">
        <v>53100</v>
      </c>
      <c r="E332" s="716" t="s">
        <v>307</v>
      </c>
      <c r="F332" s="837">
        <v>42683</v>
      </c>
      <c r="G332" s="836" t="s">
        <v>1528</v>
      </c>
      <c r="H332" s="815">
        <v>11720</v>
      </c>
      <c r="I332" s="132"/>
    </row>
    <row r="333" spans="1:9" ht="15.75" customHeight="1" thickBot="1" x14ac:dyDescent="0.3">
      <c r="A333" s="175">
        <v>1002</v>
      </c>
      <c r="B333" s="175" t="s">
        <v>159</v>
      </c>
      <c r="C333" s="803" t="s">
        <v>328</v>
      </c>
      <c r="D333" s="176">
        <v>329810</v>
      </c>
      <c r="E333" s="716" t="s">
        <v>307</v>
      </c>
      <c r="F333" s="837">
        <v>42641</v>
      </c>
      <c r="G333" s="837">
        <v>42671</v>
      </c>
      <c r="H333" s="815">
        <v>11676</v>
      </c>
      <c r="I333" s="132"/>
    </row>
    <row r="334" spans="1:9" ht="15.75" customHeight="1" thickBot="1" x14ac:dyDescent="0.3">
      <c r="A334" s="175">
        <v>26006</v>
      </c>
      <c r="B334" s="175" t="s">
        <v>131</v>
      </c>
      <c r="C334" s="803" t="s">
        <v>2063</v>
      </c>
      <c r="D334" s="176">
        <v>170190</v>
      </c>
      <c r="E334" s="716" t="s">
        <v>307</v>
      </c>
      <c r="F334" s="837">
        <v>42325</v>
      </c>
      <c r="G334" s="836" t="s">
        <v>1529</v>
      </c>
      <c r="H334" s="815">
        <v>11125</v>
      </c>
      <c r="I334" s="132"/>
    </row>
    <row r="335" spans="1:9" ht="15.75" customHeight="1" thickBot="1" x14ac:dyDescent="0.3">
      <c r="A335" s="190">
        <v>26083</v>
      </c>
      <c r="B335" s="202" t="s">
        <v>131</v>
      </c>
      <c r="C335" s="803" t="s">
        <v>2063</v>
      </c>
      <c r="D335" s="176">
        <v>608798.28</v>
      </c>
      <c r="E335" s="716" t="s">
        <v>307</v>
      </c>
      <c r="F335" s="836" t="s">
        <v>2482</v>
      </c>
      <c r="G335" s="836" t="s">
        <v>1530</v>
      </c>
      <c r="H335" s="815">
        <v>11150</v>
      </c>
      <c r="I335" s="132"/>
    </row>
    <row r="336" spans="1:9" ht="15.75" customHeight="1" thickBot="1" x14ac:dyDescent="0.3">
      <c r="A336" s="188">
        <v>26415</v>
      </c>
      <c r="B336" s="202" t="s">
        <v>131</v>
      </c>
      <c r="C336" s="803" t="s">
        <v>2063</v>
      </c>
      <c r="D336" s="176">
        <v>367750</v>
      </c>
      <c r="E336" s="716" t="s">
        <v>307</v>
      </c>
      <c r="F336" s="836" t="s">
        <v>1636</v>
      </c>
      <c r="G336" s="837">
        <v>42412</v>
      </c>
      <c r="H336" s="815">
        <v>11249</v>
      </c>
      <c r="I336" s="132"/>
    </row>
    <row r="337" spans="1:9" ht="15.75" customHeight="1" thickBot="1" x14ac:dyDescent="0.3">
      <c r="A337" s="190">
        <v>2681</v>
      </c>
      <c r="B337" s="202" t="s">
        <v>131</v>
      </c>
      <c r="C337" s="803" t="s">
        <v>2095</v>
      </c>
      <c r="D337" s="176">
        <v>206712.92</v>
      </c>
      <c r="E337" s="716" t="s">
        <v>307</v>
      </c>
      <c r="F337" s="837">
        <v>42417</v>
      </c>
      <c r="G337" s="837">
        <v>42447</v>
      </c>
      <c r="H337" s="815">
        <v>11294</v>
      </c>
      <c r="I337" s="132"/>
    </row>
    <row r="338" spans="1:9" ht="15.75" customHeight="1" thickBot="1" x14ac:dyDescent="0.3">
      <c r="A338" s="188">
        <v>26973</v>
      </c>
      <c r="B338" s="202" t="s">
        <v>131</v>
      </c>
      <c r="C338" s="803" t="s">
        <v>2095</v>
      </c>
      <c r="D338" s="176">
        <v>201886.92</v>
      </c>
      <c r="E338" s="716" t="s">
        <v>307</v>
      </c>
      <c r="F338" s="837">
        <v>42452</v>
      </c>
      <c r="G338" s="836" t="s">
        <v>1531</v>
      </c>
      <c r="H338" s="815">
        <v>11371</v>
      </c>
      <c r="I338" s="132"/>
    </row>
    <row r="339" spans="1:9" ht="15.75" customHeight="1" thickBot="1" x14ac:dyDescent="0.3">
      <c r="A339" s="188">
        <v>373</v>
      </c>
      <c r="B339" s="202" t="s">
        <v>182</v>
      </c>
      <c r="C339" s="803" t="s">
        <v>308</v>
      </c>
      <c r="D339" s="176">
        <v>277300</v>
      </c>
      <c r="E339" s="716" t="s">
        <v>307</v>
      </c>
      <c r="F339" s="837">
        <v>42902</v>
      </c>
      <c r="G339" s="837">
        <v>42932</v>
      </c>
      <c r="H339" s="815">
        <v>12092</v>
      </c>
      <c r="I339" s="132"/>
    </row>
    <row r="340" spans="1:9" ht="15.75" customHeight="1" thickBot="1" x14ac:dyDescent="0.3">
      <c r="A340" s="188">
        <v>374</v>
      </c>
      <c r="B340" s="202" t="s">
        <v>182</v>
      </c>
      <c r="C340" s="803" t="s">
        <v>308</v>
      </c>
      <c r="D340" s="176">
        <v>237180</v>
      </c>
      <c r="E340" s="716" t="s">
        <v>307</v>
      </c>
      <c r="F340" s="837">
        <v>42907</v>
      </c>
      <c r="G340" s="837">
        <v>42937</v>
      </c>
      <c r="H340" s="815">
        <v>12109</v>
      </c>
      <c r="I340" s="132"/>
    </row>
    <row r="341" spans="1:9" ht="15.75" customHeight="1" thickBot="1" x14ac:dyDescent="0.3">
      <c r="A341" s="188">
        <v>401</v>
      </c>
      <c r="B341" s="202" t="s">
        <v>182</v>
      </c>
      <c r="C341" s="803" t="s">
        <v>308</v>
      </c>
      <c r="D341" s="176">
        <v>120360</v>
      </c>
      <c r="E341" s="716" t="s">
        <v>307</v>
      </c>
      <c r="F341" s="836" t="s">
        <v>2483</v>
      </c>
      <c r="G341" s="837">
        <v>42995</v>
      </c>
      <c r="H341" s="815">
        <v>12214</v>
      </c>
      <c r="I341" s="132"/>
    </row>
    <row r="342" spans="1:9" ht="15.75" customHeight="1" thickBot="1" x14ac:dyDescent="0.3">
      <c r="A342" s="188">
        <v>393</v>
      </c>
      <c r="B342" s="202" t="s">
        <v>182</v>
      </c>
      <c r="C342" s="803" t="s">
        <v>308</v>
      </c>
      <c r="D342" s="176">
        <v>96288</v>
      </c>
      <c r="E342" s="716" t="s">
        <v>307</v>
      </c>
      <c r="F342" s="836" t="s">
        <v>2484</v>
      </c>
      <c r="G342" s="837">
        <v>42984</v>
      </c>
      <c r="H342" s="815">
        <v>12193</v>
      </c>
      <c r="I342" s="132"/>
    </row>
    <row r="343" spans="1:9" ht="15.75" customHeight="1" thickBot="1" x14ac:dyDescent="0.3">
      <c r="A343" s="798" t="s">
        <v>2236</v>
      </c>
      <c r="B343" s="202" t="s">
        <v>2253</v>
      </c>
      <c r="C343" s="803" t="s">
        <v>2268</v>
      </c>
      <c r="D343" s="176">
        <v>20391.5</v>
      </c>
      <c r="E343" s="716" t="s">
        <v>307</v>
      </c>
      <c r="F343" s="836" t="s">
        <v>2485</v>
      </c>
      <c r="G343" s="837">
        <v>44097</v>
      </c>
      <c r="H343" s="815" t="s">
        <v>2298</v>
      </c>
      <c r="I343" s="132"/>
    </row>
    <row r="344" spans="1:9" ht="15.75" customHeight="1" thickBot="1" x14ac:dyDescent="0.3">
      <c r="A344" s="798" t="s">
        <v>1985</v>
      </c>
      <c r="B344" s="202" t="s">
        <v>1973</v>
      </c>
      <c r="C344" s="803" t="s">
        <v>2069</v>
      </c>
      <c r="D344" s="176">
        <v>566800</v>
      </c>
      <c r="E344" s="716" t="s">
        <v>307</v>
      </c>
      <c r="F344" s="837">
        <v>44135</v>
      </c>
      <c r="G344" s="837">
        <v>44165</v>
      </c>
      <c r="H344" s="815" t="s">
        <v>2003</v>
      </c>
      <c r="I344" s="132"/>
    </row>
    <row r="345" spans="1:9" ht="15.75" customHeight="1" thickBot="1" x14ac:dyDescent="0.3">
      <c r="A345" s="175">
        <v>483</v>
      </c>
      <c r="B345" s="175" t="s">
        <v>45</v>
      </c>
      <c r="C345" s="803" t="s">
        <v>306</v>
      </c>
      <c r="D345" s="176">
        <v>506760</v>
      </c>
      <c r="E345" s="716" t="s">
        <v>307</v>
      </c>
      <c r="F345" s="836" t="s">
        <v>1601</v>
      </c>
      <c r="G345" s="836" t="s">
        <v>1532</v>
      </c>
      <c r="H345" s="815">
        <v>8825</v>
      </c>
      <c r="I345" s="132"/>
    </row>
    <row r="346" spans="1:9" ht="15.75" customHeight="1" thickBot="1" x14ac:dyDescent="0.3">
      <c r="A346" s="175">
        <v>794</v>
      </c>
      <c r="B346" s="175" t="s">
        <v>81</v>
      </c>
      <c r="C346" s="803" t="s">
        <v>308</v>
      </c>
      <c r="D346" s="176">
        <v>207600</v>
      </c>
      <c r="E346" s="716" t="s">
        <v>307</v>
      </c>
      <c r="F346" s="837">
        <v>42280</v>
      </c>
      <c r="G346" s="837">
        <v>42310</v>
      </c>
      <c r="H346" s="815">
        <v>9671</v>
      </c>
      <c r="I346" s="132"/>
    </row>
    <row r="347" spans="1:9" ht="15.75" customHeight="1" thickBot="1" x14ac:dyDescent="0.3">
      <c r="A347" s="175">
        <v>786</v>
      </c>
      <c r="B347" s="175" t="s">
        <v>81</v>
      </c>
      <c r="C347" s="803" t="s">
        <v>308</v>
      </c>
      <c r="D347" s="176">
        <v>102300</v>
      </c>
      <c r="E347" s="716" t="s">
        <v>307</v>
      </c>
      <c r="F347" s="837">
        <v>41905</v>
      </c>
      <c r="G347" s="837">
        <v>41935</v>
      </c>
      <c r="H347" s="815">
        <v>9862</v>
      </c>
      <c r="I347" s="132"/>
    </row>
    <row r="348" spans="1:9" ht="15.75" customHeight="1" thickBot="1" x14ac:dyDescent="0.3">
      <c r="A348" s="175">
        <v>775</v>
      </c>
      <c r="B348" s="175" t="s">
        <v>81</v>
      </c>
      <c r="C348" s="803" t="s">
        <v>308</v>
      </c>
      <c r="D348" s="176">
        <v>78000</v>
      </c>
      <c r="E348" s="716" t="s">
        <v>307</v>
      </c>
      <c r="F348" s="837">
        <v>41910</v>
      </c>
      <c r="G348" s="837">
        <v>41940</v>
      </c>
      <c r="H348" s="815">
        <v>9863</v>
      </c>
      <c r="I348" s="132"/>
    </row>
    <row r="349" spans="1:9" ht="15.75" customHeight="1" thickBot="1" x14ac:dyDescent="0.3">
      <c r="A349" s="175">
        <v>795</v>
      </c>
      <c r="B349" s="175" t="s">
        <v>81</v>
      </c>
      <c r="C349" s="803" t="s">
        <v>308</v>
      </c>
      <c r="D349" s="176">
        <v>219772</v>
      </c>
      <c r="E349" s="716" t="s">
        <v>307</v>
      </c>
      <c r="F349" s="837">
        <v>41918</v>
      </c>
      <c r="G349" s="837">
        <v>41948</v>
      </c>
      <c r="H349" s="815">
        <v>9371</v>
      </c>
      <c r="I349" s="132"/>
    </row>
    <row r="350" spans="1:9" ht="15.75" customHeight="1" thickBot="1" x14ac:dyDescent="0.3">
      <c r="A350" s="175">
        <v>778</v>
      </c>
      <c r="B350" s="175" t="s">
        <v>81</v>
      </c>
      <c r="C350" s="803" t="s">
        <v>308</v>
      </c>
      <c r="D350" s="176">
        <v>278000</v>
      </c>
      <c r="E350" s="716" t="s">
        <v>307</v>
      </c>
      <c r="F350" s="837">
        <v>41921</v>
      </c>
      <c r="G350" s="837">
        <v>41951</v>
      </c>
      <c r="H350" s="815">
        <v>9707</v>
      </c>
      <c r="I350" s="132"/>
    </row>
    <row r="351" spans="1:9" ht="15.75" customHeight="1" thickBot="1" x14ac:dyDescent="0.3">
      <c r="A351" s="175">
        <v>807</v>
      </c>
      <c r="B351" s="175" t="s">
        <v>81</v>
      </c>
      <c r="C351" s="803" t="s">
        <v>308</v>
      </c>
      <c r="D351" s="176">
        <v>94000</v>
      </c>
      <c r="E351" s="716" t="s">
        <v>307</v>
      </c>
      <c r="F351" s="837">
        <v>41927</v>
      </c>
      <c r="G351" s="837">
        <v>41957</v>
      </c>
      <c r="H351" s="815">
        <v>9886</v>
      </c>
      <c r="I351" s="132"/>
    </row>
    <row r="352" spans="1:9" ht="15.75" customHeight="1" thickBot="1" x14ac:dyDescent="0.3">
      <c r="A352" s="175">
        <v>15193</v>
      </c>
      <c r="B352" s="175" t="s">
        <v>1836</v>
      </c>
      <c r="C352" s="803" t="s">
        <v>310</v>
      </c>
      <c r="D352" s="176">
        <v>368900</v>
      </c>
      <c r="E352" s="716" t="s">
        <v>307</v>
      </c>
      <c r="F352" s="837">
        <v>44081</v>
      </c>
      <c r="G352" s="837">
        <v>44111</v>
      </c>
      <c r="H352" s="815" t="s">
        <v>1840</v>
      </c>
      <c r="I352" s="132"/>
    </row>
    <row r="353" spans="1:9" ht="15.75" customHeight="1" thickBot="1" x14ac:dyDescent="0.3">
      <c r="A353" s="175">
        <v>15236</v>
      </c>
      <c r="B353" s="175" t="s">
        <v>1836</v>
      </c>
      <c r="C353" s="803" t="s">
        <v>308</v>
      </c>
      <c r="D353" s="176">
        <v>233940</v>
      </c>
      <c r="E353" s="716" t="s">
        <v>307</v>
      </c>
      <c r="F353" s="837">
        <v>44132</v>
      </c>
      <c r="G353" s="837">
        <v>44162</v>
      </c>
      <c r="H353" s="815" t="s">
        <v>1909</v>
      </c>
      <c r="I353" s="132"/>
    </row>
    <row r="354" spans="1:9" ht="15.75" customHeight="1" thickBot="1" x14ac:dyDescent="0.3">
      <c r="A354" s="175">
        <v>42</v>
      </c>
      <c r="B354" s="175" t="s">
        <v>2334</v>
      </c>
      <c r="C354" s="803" t="s">
        <v>308</v>
      </c>
      <c r="D354" s="176">
        <v>676217.4</v>
      </c>
      <c r="E354" s="716" t="s">
        <v>307</v>
      </c>
      <c r="F354" s="837">
        <v>43782</v>
      </c>
      <c r="G354" s="836" t="s">
        <v>1722</v>
      </c>
      <c r="H354" s="815">
        <v>13332</v>
      </c>
      <c r="I354" s="132"/>
    </row>
    <row r="355" spans="1:9" ht="15.75" customHeight="1" thickBot="1" x14ac:dyDescent="0.3">
      <c r="A355" s="175">
        <v>55</v>
      </c>
      <c r="B355" s="175" t="s">
        <v>2334</v>
      </c>
      <c r="C355" s="803" t="s">
        <v>306</v>
      </c>
      <c r="D355" s="176">
        <v>788174</v>
      </c>
      <c r="E355" s="716" t="s">
        <v>307</v>
      </c>
      <c r="F355" s="836" t="s">
        <v>2446</v>
      </c>
      <c r="G355" s="836" t="s">
        <v>1724</v>
      </c>
      <c r="H355" s="815">
        <v>13394</v>
      </c>
      <c r="I355" s="132"/>
    </row>
    <row r="356" spans="1:9" ht="15.75" customHeight="1" thickBot="1" x14ac:dyDescent="0.3">
      <c r="A356" s="175">
        <v>48</v>
      </c>
      <c r="B356" s="175" t="s">
        <v>2334</v>
      </c>
      <c r="C356" s="803" t="s">
        <v>306</v>
      </c>
      <c r="D356" s="176">
        <v>675000</v>
      </c>
      <c r="E356" s="716" t="s">
        <v>307</v>
      </c>
      <c r="F356" s="836" t="s">
        <v>2445</v>
      </c>
      <c r="G356" s="836" t="s">
        <v>1723</v>
      </c>
      <c r="H356" s="815">
        <v>13357</v>
      </c>
      <c r="I356" s="132"/>
    </row>
    <row r="357" spans="1:9" ht="15.75" customHeight="1" thickBot="1" x14ac:dyDescent="0.3">
      <c r="A357" s="175">
        <v>367</v>
      </c>
      <c r="B357" s="175" t="s">
        <v>65</v>
      </c>
      <c r="C357" s="803" t="s">
        <v>308</v>
      </c>
      <c r="D357" s="176">
        <v>39270.400000000001</v>
      </c>
      <c r="E357" s="716" t="s">
        <v>307</v>
      </c>
      <c r="F357" s="837">
        <v>41772</v>
      </c>
      <c r="G357" s="837">
        <v>41802</v>
      </c>
      <c r="H357" s="815">
        <v>9308</v>
      </c>
      <c r="I357" s="132"/>
    </row>
    <row r="358" spans="1:9" ht="15.75" customHeight="1" thickBot="1" x14ac:dyDescent="0.3">
      <c r="A358" s="175">
        <v>378</v>
      </c>
      <c r="B358" s="175" t="s">
        <v>65</v>
      </c>
      <c r="C358" s="803" t="s">
        <v>306</v>
      </c>
      <c r="D358" s="176">
        <v>186033.6</v>
      </c>
      <c r="E358" s="716" t="s">
        <v>307</v>
      </c>
      <c r="F358" s="837">
        <v>41788</v>
      </c>
      <c r="G358" s="837">
        <v>41818</v>
      </c>
      <c r="H358" s="815">
        <v>9388</v>
      </c>
      <c r="I358" s="132"/>
    </row>
    <row r="359" spans="1:9" ht="15.75" customHeight="1" thickBot="1" x14ac:dyDescent="0.3">
      <c r="A359" s="175">
        <v>102</v>
      </c>
      <c r="B359" s="175" t="s">
        <v>35</v>
      </c>
      <c r="C359" s="803" t="s">
        <v>308</v>
      </c>
      <c r="D359" s="176">
        <v>4095</v>
      </c>
      <c r="E359" s="716" t="s">
        <v>307</v>
      </c>
      <c r="F359" s="836" t="s">
        <v>2486</v>
      </c>
      <c r="G359" s="837">
        <v>41535</v>
      </c>
      <c r="H359" s="815">
        <v>8453</v>
      </c>
      <c r="I359" s="132"/>
    </row>
    <row r="360" spans="1:9" ht="15.75" customHeight="1" thickBot="1" x14ac:dyDescent="0.3">
      <c r="A360" s="190">
        <v>854</v>
      </c>
      <c r="B360" s="199" t="s">
        <v>88</v>
      </c>
      <c r="C360" s="803" t="s">
        <v>2091</v>
      </c>
      <c r="D360" s="176">
        <v>10620</v>
      </c>
      <c r="E360" s="716" t="s">
        <v>307</v>
      </c>
      <c r="F360" s="837">
        <v>43711</v>
      </c>
      <c r="G360" s="837">
        <v>43741</v>
      </c>
      <c r="H360" s="815">
        <v>13265</v>
      </c>
      <c r="I360" s="132"/>
    </row>
    <row r="361" spans="1:9" ht="15.75" customHeight="1" thickBot="1" x14ac:dyDescent="0.3">
      <c r="A361" s="190">
        <v>568</v>
      </c>
      <c r="B361" s="199" t="s">
        <v>88</v>
      </c>
      <c r="C361" s="803" t="s">
        <v>2065</v>
      </c>
      <c r="D361" s="176">
        <v>171825</v>
      </c>
      <c r="E361" s="716" t="s">
        <v>307</v>
      </c>
      <c r="F361" s="836" t="s">
        <v>1742</v>
      </c>
      <c r="G361" s="837">
        <v>43604</v>
      </c>
      <c r="H361" s="815">
        <v>13075</v>
      </c>
      <c r="I361" s="132"/>
    </row>
    <row r="362" spans="1:9" ht="15.75" customHeight="1" thickBot="1" x14ac:dyDescent="0.3">
      <c r="A362" s="190">
        <v>685</v>
      </c>
      <c r="B362" s="199" t="s">
        <v>88</v>
      </c>
      <c r="C362" s="803" t="s">
        <v>2096</v>
      </c>
      <c r="D362" s="176">
        <v>68128</v>
      </c>
      <c r="E362" s="716" t="s">
        <v>307</v>
      </c>
      <c r="F362" s="837">
        <v>43646</v>
      </c>
      <c r="G362" s="837">
        <v>43676</v>
      </c>
      <c r="H362" s="815">
        <v>13192</v>
      </c>
      <c r="I362" s="132"/>
    </row>
    <row r="363" spans="1:9" ht="15.75" customHeight="1" thickBot="1" x14ac:dyDescent="0.3">
      <c r="A363" s="190">
        <v>632</v>
      </c>
      <c r="B363" s="199" t="s">
        <v>88</v>
      </c>
      <c r="C363" s="803" t="s">
        <v>2065</v>
      </c>
      <c r="D363" s="176">
        <v>113307.5</v>
      </c>
      <c r="E363" s="716" t="s">
        <v>307</v>
      </c>
      <c r="F363" s="837">
        <v>43590</v>
      </c>
      <c r="G363" s="837">
        <v>43620</v>
      </c>
      <c r="H363" s="815">
        <v>13134</v>
      </c>
      <c r="I363" s="132"/>
    </row>
    <row r="364" spans="1:9" ht="15.75" customHeight="1" thickBot="1" x14ac:dyDescent="0.3">
      <c r="A364" s="190">
        <v>269</v>
      </c>
      <c r="B364" s="199" t="s">
        <v>1652</v>
      </c>
      <c r="C364" s="803" t="s">
        <v>2097</v>
      </c>
      <c r="D364" s="176">
        <v>22715</v>
      </c>
      <c r="E364" s="716" t="s">
        <v>307</v>
      </c>
      <c r="F364" s="837">
        <v>43633</v>
      </c>
      <c r="G364" s="837">
        <v>43663</v>
      </c>
      <c r="H364" s="815">
        <v>13211</v>
      </c>
      <c r="I364" s="132"/>
    </row>
    <row r="365" spans="1:9" ht="15.75" customHeight="1" thickBot="1" x14ac:dyDescent="0.3">
      <c r="A365" s="190">
        <v>282</v>
      </c>
      <c r="B365" s="199" t="s">
        <v>1652</v>
      </c>
      <c r="C365" s="803" t="s">
        <v>2098</v>
      </c>
      <c r="D365" s="176">
        <v>795036.8</v>
      </c>
      <c r="E365" s="716" t="s">
        <v>307</v>
      </c>
      <c r="F365" s="837">
        <v>43656</v>
      </c>
      <c r="G365" s="836" t="s">
        <v>1654</v>
      </c>
      <c r="H365" s="815">
        <v>13217</v>
      </c>
      <c r="I365" s="132"/>
    </row>
    <row r="366" spans="1:9" ht="15.75" customHeight="1" thickBot="1" x14ac:dyDescent="0.3">
      <c r="A366" s="190">
        <v>262</v>
      </c>
      <c r="B366" s="199" t="s">
        <v>1652</v>
      </c>
      <c r="C366" s="803" t="s">
        <v>2099</v>
      </c>
      <c r="D366" s="176">
        <v>139257.70000000001</v>
      </c>
      <c r="E366" s="716" t="s">
        <v>307</v>
      </c>
      <c r="F366" s="837">
        <v>43616</v>
      </c>
      <c r="G366" s="837">
        <v>43646</v>
      </c>
      <c r="H366" s="815">
        <v>13193</v>
      </c>
      <c r="I366" s="132"/>
    </row>
    <row r="367" spans="1:9" ht="15.75" customHeight="1" thickBot="1" x14ac:dyDescent="0.3">
      <c r="A367" s="793" t="s">
        <v>1747</v>
      </c>
      <c r="B367" s="199" t="s">
        <v>1867</v>
      </c>
      <c r="C367" s="803" t="s">
        <v>2065</v>
      </c>
      <c r="D367" s="176">
        <v>386750</v>
      </c>
      <c r="E367" s="716" t="s">
        <v>307</v>
      </c>
      <c r="F367" s="837">
        <v>44095</v>
      </c>
      <c r="G367" s="837">
        <v>44125</v>
      </c>
      <c r="H367" s="815" t="s">
        <v>1870</v>
      </c>
      <c r="I367" s="132"/>
    </row>
    <row r="368" spans="1:9" ht="15.75" customHeight="1" thickBot="1" x14ac:dyDescent="0.3">
      <c r="A368" s="793" t="s">
        <v>1986</v>
      </c>
      <c r="B368" s="199" t="s">
        <v>1974</v>
      </c>
      <c r="C368" s="803" t="s">
        <v>2101</v>
      </c>
      <c r="D368" s="176">
        <v>102306</v>
      </c>
      <c r="E368" s="716" t="s">
        <v>307</v>
      </c>
      <c r="F368" s="837">
        <v>44141</v>
      </c>
      <c r="G368" s="836" t="s">
        <v>1886</v>
      </c>
      <c r="H368" s="815" t="s">
        <v>2004</v>
      </c>
      <c r="I368" s="132"/>
    </row>
    <row r="369" spans="1:9" ht="15.75" customHeight="1" thickBot="1" x14ac:dyDescent="0.3">
      <c r="A369" s="190">
        <v>2457</v>
      </c>
      <c r="B369" s="190" t="s">
        <v>59</v>
      </c>
      <c r="C369" s="803" t="s">
        <v>306</v>
      </c>
      <c r="D369" s="176">
        <v>96250</v>
      </c>
      <c r="E369" s="716" t="s">
        <v>307</v>
      </c>
      <c r="F369" s="836" t="s">
        <v>2487</v>
      </c>
      <c r="G369" s="836" t="s">
        <v>1533</v>
      </c>
      <c r="H369" s="815">
        <v>10053</v>
      </c>
      <c r="I369" s="132"/>
    </row>
    <row r="370" spans="1:9" ht="15.75" customHeight="1" thickBot="1" x14ac:dyDescent="0.3">
      <c r="A370" s="175">
        <v>2182</v>
      </c>
      <c r="B370" s="190" t="s">
        <v>59</v>
      </c>
      <c r="C370" s="803" t="s">
        <v>306</v>
      </c>
      <c r="D370" s="176">
        <v>247500</v>
      </c>
      <c r="E370" s="716" t="s">
        <v>307</v>
      </c>
      <c r="F370" s="837">
        <v>41709</v>
      </c>
      <c r="G370" s="836" t="s">
        <v>1534</v>
      </c>
      <c r="H370" s="815">
        <v>9231</v>
      </c>
      <c r="I370" s="132"/>
    </row>
    <row r="371" spans="1:9" ht="15.75" customHeight="1" thickBot="1" x14ac:dyDescent="0.3">
      <c r="A371" s="216">
        <v>2234</v>
      </c>
      <c r="B371" s="190" t="s">
        <v>59</v>
      </c>
      <c r="C371" s="803" t="s">
        <v>306</v>
      </c>
      <c r="D371" s="176">
        <v>378291.93</v>
      </c>
      <c r="E371" s="716" t="s">
        <v>307</v>
      </c>
      <c r="F371" s="836" t="s">
        <v>2488</v>
      </c>
      <c r="G371" s="837">
        <v>41770</v>
      </c>
      <c r="H371" s="815">
        <v>10053</v>
      </c>
      <c r="I371" s="132"/>
    </row>
    <row r="372" spans="1:9" ht="15.75" customHeight="1" thickBot="1" x14ac:dyDescent="0.3">
      <c r="A372" s="190">
        <v>2453</v>
      </c>
      <c r="B372" s="190" t="s">
        <v>59</v>
      </c>
      <c r="C372" s="803" t="s">
        <v>310</v>
      </c>
      <c r="D372" s="176">
        <v>19513.5</v>
      </c>
      <c r="E372" s="716" t="s">
        <v>307</v>
      </c>
      <c r="F372" s="836" t="s">
        <v>2489</v>
      </c>
      <c r="G372" s="836" t="s">
        <v>1535</v>
      </c>
      <c r="H372" s="815">
        <v>9137</v>
      </c>
      <c r="I372" s="132"/>
    </row>
    <row r="373" spans="1:9" ht="15.75" customHeight="1" thickBot="1" x14ac:dyDescent="0.3">
      <c r="A373" s="190">
        <v>148</v>
      </c>
      <c r="B373" s="190" t="s">
        <v>1391</v>
      </c>
      <c r="C373" s="803" t="s">
        <v>443</v>
      </c>
      <c r="D373" s="176">
        <v>250047.9</v>
      </c>
      <c r="E373" s="716" t="s">
        <v>307</v>
      </c>
      <c r="F373" s="837">
        <v>43511</v>
      </c>
      <c r="G373" s="837">
        <v>43541</v>
      </c>
      <c r="H373" s="815">
        <v>12905</v>
      </c>
      <c r="I373" s="132"/>
    </row>
    <row r="374" spans="1:9" ht="15.75" customHeight="1" thickBot="1" x14ac:dyDescent="0.3">
      <c r="A374" s="190">
        <v>203462</v>
      </c>
      <c r="B374" s="190" t="s">
        <v>1975</v>
      </c>
      <c r="C374" s="803" t="s">
        <v>308</v>
      </c>
      <c r="D374" s="176">
        <v>30975</v>
      </c>
      <c r="E374" s="716" t="s">
        <v>307</v>
      </c>
      <c r="F374" s="836" t="s">
        <v>2490</v>
      </c>
      <c r="G374" s="837">
        <v>44321</v>
      </c>
      <c r="H374" s="815" t="s">
        <v>2299</v>
      </c>
      <c r="I374" s="132"/>
    </row>
    <row r="375" spans="1:9" ht="15.75" customHeight="1" thickBot="1" x14ac:dyDescent="0.3">
      <c r="A375" s="190" t="s">
        <v>1392</v>
      </c>
      <c r="B375" s="190" t="s">
        <v>1394</v>
      </c>
      <c r="C375" s="803" t="s">
        <v>443</v>
      </c>
      <c r="D375" s="176">
        <v>88519.47</v>
      </c>
      <c r="E375" s="716" t="s">
        <v>307</v>
      </c>
      <c r="F375" s="837">
        <v>43497</v>
      </c>
      <c r="G375" s="837">
        <v>43527</v>
      </c>
      <c r="H375" s="815">
        <v>13031</v>
      </c>
      <c r="I375" s="132"/>
    </row>
    <row r="376" spans="1:9" ht="15.75" customHeight="1" thickBot="1" x14ac:dyDescent="0.3">
      <c r="A376" s="175">
        <v>20190816</v>
      </c>
      <c r="B376" s="214" t="s">
        <v>76</v>
      </c>
      <c r="C376" s="803" t="s">
        <v>306</v>
      </c>
      <c r="D376" s="176">
        <v>135727.39000000001</v>
      </c>
      <c r="E376" s="716" t="s">
        <v>307</v>
      </c>
      <c r="F376" s="837">
        <v>42094</v>
      </c>
      <c r="G376" s="836" t="s">
        <v>1536</v>
      </c>
      <c r="H376" s="815">
        <v>11377</v>
      </c>
      <c r="I376" s="132"/>
    </row>
    <row r="377" spans="1:9" ht="15.75" customHeight="1" thickBot="1" x14ac:dyDescent="0.3">
      <c r="A377" s="175">
        <v>157</v>
      </c>
      <c r="B377" s="214" t="s">
        <v>1959</v>
      </c>
      <c r="C377" s="803" t="s">
        <v>2102</v>
      </c>
      <c r="D377" s="176">
        <v>82600</v>
      </c>
      <c r="E377" s="716" t="s">
        <v>307</v>
      </c>
      <c r="F377" s="837">
        <v>44105</v>
      </c>
      <c r="G377" s="837">
        <v>44135</v>
      </c>
      <c r="H377" s="815" t="s">
        <v>1968</v>
      </c>
      <c r="I377" s="132"/>
    </row>
    <row r="378" spans="1:9" ht="15.75" customHeight="1" thickBot="1" x14ac:dyDescent="0.3">
      <c r="A378" s="187">
        <v>385</v>
      </c>
      <c r="B378" s="202" t="s">
        <v>116</v>
      </c>
      <c r="C378" s="803" t="s">
        <v>2070</v>
      </c>
      <c r="D378" s="176">
        <v>109268</v>
      </c>
      <c r="E378" s="716" t="s">
        <v>307</v>
      </c>
      <c r="F378" s="837">
        <v>42321</v>
      </c>
      <c r="G378" s="836" t="s">
        <v>1537</v>
      </c>
      <c r="H378" s="815">
        <v>10826</v>
      </c>
      <c r="I378" s="132"/>
    </row>
    <row r="379" spans="1:9" ht="15.75" customHeight="1" thickBot="1" x14ac:dyDescent="0.3">
      <c r="A379" s="188">
        <v>356</v>
      </c>
      <c r="B379" s="202" t="s">
        <v>116</v>
      </c>
      <c r="C379" s="803" t="s">
        <v>2269</v>
      </c>
      <c r="D379" s="176">
        <f>281894.47-200011.79</f>
        <v>81882.679999999964</v>
      </c>
      <c r="E379" s="716" t="s">
        <v>307</v>
      </c>
      <c r="F379" s="837">
        <v>42207</v>
      </c>
      <c r="G379" s="836" t="s">
        <v>1538</v>
      </c>
      <c r="H379" s="815">
        <v>10836</v>
      </c>
      <c r="I379" s="132"/>
    </row>
    <row r="380" spans="1:9" ht="15.75" customHeight="1" thickBot="1" x14ac:dyDescent="0.3">
      <c r="A380" s="188">
        <v>357</v>
      </c>
      <c r="B380" s="202" t="s">
        <v>116</v>
      </c>
      <c r="C380" s="803" t="s">
        <v>2103</v>
      </c>
      <c r="D380" s="176">
        <v>339847.55</v>
      </c>
      <c r="E380" s="716" t="s">
        <v>307</v>
      </c>
      <c r="F380" s="837">
        <v>42213</v>
      </c>
      <c r="G380" s="836" t="s">
        <v>1539</v>
      </c>
      <c r="H380" s="815">
        <v>10781</v>
      </c>
      <c r="I380" s="132"/>
    </row>
    <row r="381" spans="1:9" ht="15.75" customHeight="1" thickBot="1" x14ac:dyDescent="0.3">
      <c r="A381" s="188">
        <v>365</v>
      </c>
      <c r="B381" s="202" t="s">
        <v>116</v>
      </c>
      <c r="C381" s="803" t="s">
        <v>2270</v>
      </c>
      <c r="D381" s="176">
        <v>105167.47</v>
      </c>
      <c r="E381" s="716" t="s">
        <v>307</v>
      </c>
      <c r="F381" s="836" t="s">
        <v>2491</v>
      </c>
      <c r="G381" s="837">
        <v>42252</v>
      </c>
      <c r="H381" s="815">
        <v>10815</v>
      </c>
      <c r="I381" s="132"/>
    </row>
    <row r="382" spans="1:9" ht="15.75" customHeight="1" thickBot="1" x14ac:dyDescent="0.3">
      <c r="A382" s="190">
        <v>369</v>
      </c>
      <c r="B382" s="202" t="s">
        <v>116</v>
      </c>
      <c r="C382" s="803" t="s">
        <v>2104</v>
      </c>
      <c r="D382" s="176">
        <v>72985.95</v>
      </c>
      <c r="E382" s="716" t="s">
        <v>307</v>
      </c>
      <c r="F382" s="836" t="s">
        <v>2492</v>
      </c>
      <c r="G382" s="837">
        <v>42256</v>
      </c>
      <c r="H382" s="815">
        <v>10868</v>
      </c>
      <c r="I382" s="132"/>
    </row>
    <row r="383" spans="1:9" ht="15.75" customHeight="1" thickBot="1" x14ac:dyDescent="0.3">
      <c r="A383" s="188">
        <v>371</v>
      </c>
      <c r="B383" s="202" t="s">
        <v>116</v>
      </c>
      <c r="C383" s="803" t="s">
        <v>2269</v>
      </c>
      <c r="D383" s="176">
        <v>84960</v>
      </c>
      <c r="E383" s="716" t="s">
        <v>307</v>
      </c>
      <c r="F383" s="836" t="s">
        <v>2493</v>
      </c>
      <c r="G383" s="837">
        <v>42260</v>
      </c>
      <c r="H383" s="815">
        <v>11267</v>
      </c>
      <c r="I383" s="132"/>
    </row>
    <row r="384" spans="1:9" ht="15.75" customHeight="1" thickBot="1" x14ac:dyDescent="0.3">
      <c r="A384" s="195">
        <v>376</v>
      </c>
      <c r="B384" s="202" t="s">
        <v>116</v>
      </c>
      <c r="C384" s="803" t="s">
        <v>2269</v>
      </c>
      <c r="D384" s="176">
        <v>186545.65</v>
      </c>
      <c r="E384" s="716" t="s">
        <v>307</v>
      </c>
      <c r="F384" s="837">
        <v>42248</v>
      </c>
      <c r="G384" s="837">
        <v>42278</v>
      </c>
      <c r="H384" s="815">
        <v>11104</v>
      </c>
      <c r="I384" s="132"/>
    </row>
    <row r="385" spans="1:9" ht="15.75" customHeight="1" thickBot="1" x14ac:dyDescent="0.3">
      <c r="A385" s="187">
        <v>377</v>
      </c>
      <c r="B385" s="202" t="s">
        <v>116</v>
      </c>
      <c r="C385" s="803" t="s">
        <v>2269</v>
      </c>
      <c r="D385" s="176">
        <v>31060.6</v>
      </c>
      <c r="E385" s="716" t="s">
        <v>307</v>
      </c>
      <c r="F385" s="837">
        <v>42257</v>
      </c>
      <c r="G385" s="837">
        <v>42287</v>
      </c>
      <c r="H385" s="815">
        <v>11144</v>
      </c>
      <c r="I385" s="132"/>
    </row>
    <row r="386" spans="1:9" ht="15.75" customHeight="1" thickBot="1" x14ac:dyDescent="0.3">
      <c r="A386" s="190">
        <v>379</v>
      </c>
      <c r="B386" s="202" t="s">
        <v>116</v>
      </c>
      <c r="C386" s="803" t="s">
        <v>2269</v>
      </c>
      <c r="D386" s="176">
        <v>127440</v>
      </c>
      <c r="E386" s="716" t="s">
        <v>307</v>
      </c>
      <c r="F386" s="837">
        <v>42262</v>
      </c>
      <c r="G386" s="837">
        <v>42292</v>
      </c>
      <c r="H386" s="815">
        <v>10914</v>
      </c>
      <c r="I386" s="132"/>
    </row>
    <row r="387" spans="1:9" ht="15.75" customHeight="1" thickBot="1" x14ac:dyDescent="0.3">
      <c r="A387" s="187">
        <v>380</v>
      </c>
      <c r="B387" s="202" t="s">
        <v>116</v>
      </c>
      <c r="C387" s="803" t="s">
        <v>2269</v>
      </c>
      <c r="D387" s="176">
        <v>395023.4</v>
      </c>
      <c r="E387" s="716" t="s">
        <v>307</v>
      </c>
      <c r="F387" s="837">
        <v>42276</v>
      </c>
      <c r="G387" s="837">
        <v>42306</v>
      </c>
      <c r="H387" s="815">
        <v>10961</v>
      </c>
      <c r="I387" s="132"/>
    </row>
    <row r="388" spans="1:9" ht="15.75" customHeight="1" thickBot="1" x14ac:dyDescent="0.3">
      <c r="A388" s="187">
        <v>382</v>
      </c>
      <c r="B388" s="202" t="s">
        <v>116</v>
      </c>
      <c r="C388" s="803" t="s">
        <v>2105</v>
      </c>
      <c r="D388" s="176">
        <v>76340.3</v>
      </c>
      <c r="E388" s="716" t="s">
        <v>307</v>
      </c>
      <c r="F388" s="837">
        <v>42284</v>
      </c>
      <c r="G388" s="837">
        <v>42314</v>
      </c>
      <c r="H388" s="815">
        <v>10904</v>
      </c>
      <c r="I388" s="132"/>
    </row>
    <row r="389" spans="1:9" ht="15.75" customHeight="1" thickBot="1" x14ac:dyDescent="0.3">
      <c r="A389" s="187">
        <v>1</v>
      </c>
      <c r="B389" s="202" t="s">
        <v>116</v>
      </c>
      <c r="C389" s="803" t="s">
        <v>308</v>
      </c>
      <c r="D389" s="176">
        <v>359191.12</v>
      </c>
      <c r="E389" s="716" t="s">
        <v>307</v>
      </c>
      <c r="F389" s="837">
        <v>42286</v>
      </c>
      <c r="G389" s="837">
        <v>42316</v>
      </c>
      <c r="H389" s="815">
        <v>10985</v>
      </c>
      <c r="I389" s="132"/>
    </row>
    <row r="390" spans="1:9" ht="15.75" customHeight="1" thickBot="1" x14ac:dyDescent="0.3">
      <c r="A390" s="195">
        <v>382</v>
      </c>
      <c r="B390" s="202" t="s">
        <v>116</v>
      </c>
      <c r="C390" s="803" t="s">
        <v>2104</v>
      </c>
      <c r="D390" s="176">
        <v>360842.04</v>
      </c>
      <c r="E390" s="716" t="s">
        <v>307</v>
      </c>
      <c r="F390" s="837">
        <v>42286</v>
      </c>
      <c r="G390" s="837">
        <v>42316</v>
      </c>
      <c r="H390" s="815">
        <v>10948</v>
      </c>
      <c r="I390" s="132"/>
    </row>
    <row r="391" spans="1:9" ht="15.75" customHeight="1" thickBot="1" x14ac:dyDescent="0.3">
      <c r="A391" s="187">
        <v>398</v>
      </c>
      <c r="B391" s="202" t="s">
        <v>116</v>
      </c>
      <c r="C391" s="803" t="s">
        <v>2104</v>
      </c>
      <c r="D391" s="176">
        <v>548223.02</v>
      </c>
      <c r="E391" s="716" t="s">
        <v>307</v>
      </c>
      <c r="F391" s="837">
        <v>42333</v>
      </c>
      <c r="G391" s="836" t="s">
        <v>1540</v>
      </c>
      <c r="H391" s="815">
        <v>10958</v>
      </c>
      <c r="I391" s="132"/>
    </row>
    <row r="392" spans="1:9" ht="15.75" customHeight="1" thickBot="1" x14ac:dyDescent="0.3">
      <c r="A392" s="187">
        <v>399</v>
      </c>
      <c r="B392" s="202" t="s">
        <v>116</v>
      </c>
      <c r="C392" s="803" t="s">
        <v>2104</v>
      </c>
      <c r="D392" s="176">
        <v>204568.34</v>
      </c>
      <c r="E392" s="716" t="s">
        <v>307</v>
      </c>
      <c r="F392" s="837">
        <v>42409</v>
      </c>
      <c r="G392" s="837">
        <v>42439</v>
      </c>
      <c r="H392" s="815">
        <v>11021</v>
      </c>
      <c r="I392" s="132"/>
    </row>
    <row r="393" spans="1:9" ht="15.75" customHeight="1" thickBot="1" x14ac:dyDescent="0.3">
      <c r="A393" s="187">
        <v>27712</v>
      </c>
      <c r="B393" s="202" t="s">
        <v>64</v>
      </c>
      <c r="C393" s="803" t="s">
        <v>325</v>
      </c>
      <c r="D393" s="176">
        <f>174960.35-54237.67</f>
        <v>120722.68000000001</v>
      </c>
      <c r="E393" s="716" t="s">
        <v>307</v>
      </c>
      <c r="F393" s="837">
        <v>41767</v>
      </c>
      <c r="G393" s="837">
        <v>41797</v>
      </c>
      <c r="H393" s="815">
        <v>9232</v>
      </c>
      <c r="I393" s="132"/>
    </row>
    <row r="394" spans="1:9" ht="15.75" customHeight="1" thickBot="1" x14ac:dyDescent="0.3">
      <c r="A394" s="175">
        <v>41567</v>
      </c>
      <c r="B394" s="175" t="s">
        <v>64</v>
      </c>
      <c r="C394" s="803" t="s">
        <v>325</v>
      </c>
      <c r="D394" s="176">
        <v>147004.04999999999</v>
      </c>
      <c r="E394" s="716" t="s">
        <v>307</v>
      </c>
      <c r="F394" s="837">
        <v>42986</v>
      </c>
      <c r="G394" s="837">
        <v>43016</v>
      </c>
      <c r="H394" s="815">
        <v>12228</v>
      </c>
      <c r="I394" s="132"/>
    </row>
    <row r="395" spans="1:9" ht="15.75" customHeight="1" thickBot="1" x14ac:dyDescent="0.3">
      <c r="A395" s="175">
        <v>41566</v>
      </c>
      <c r="B395" s="175" t="s">
        <v>64</v>
      </c>
      <c r="C395" s="803" t="s">
        <v>325</v>
      </c>
      <c r="D395" s="176">
        <v>116960.89</v>
      </c>
      <c r="E395" s="716" t="s">
        <v>307</v>
      </c>
      <c r="F395" s="837">
        <v>42986</v>
      </c>
      <c r="G395" s="837">
        <v>43016</v>
      </c>
      <c r="H395" s="815">
        <v>12239</v>
      </c>
      <c r="I395" s="132"/>
    </row>
    <row r="396" spans="1:9" ht="15.75" customHeight="1" thickBot="1" x14ac:dyDescent="0.3">
      <c r="A396" s="175">
        <v>40932</v>
      </c>
      <c r="B396" s="175" t="s">
        <v>64</v>
      </c>
      <c r="C396" s="803" t="s">
        <v>325</v>
      </c>
      <c r="D396" s="176">
        <v>120211.73</v>
      </c>
      <c r="E396" s="716" t="s">
        <v>307</v>
      </c>
      <c r="F396" s="837">
        <v>42933</v>
      </c>
      <c r="G396" s="836" t="s">
        <v>1508</v>
      </c>
      <c r="H396" s="815">
        <v>12145</v>
      </c>
      <c r="I396" s="132"/>
    </row>
    <row r="397" spans="1:9" ht="15.75" customHeight="1" thickBot="1" x14ac:dyDescent="0.3">
      <c r="A397" s="187">
        <v>13</v>
      </c>
      <c r="B397" s="202" t="s">
        <v>254</v>
      </c>
      <c r="C397" s="803" t="s">
        <v>363</v>
      </c>
      <c r="D397" s="176">
        <f>814826.98-750048.19</f>
        <v>64778.790000000037</v>
      </c>
      <c r="E397" s="716" t="s">
        <v>307</v>
      </c>
      <c r="F397" s="837">
        <v>43353</v>
      </c>
      <c r="G397" s="837">
        <v>43383</v>
      </c>
      <c r="H397" s="815">
        <v>12756</v>
      </c>
      <c r="I397" s="132"/>
    </row>
    <row r="398" spans="1:9" ht="15.75" customHeight="1" thickBot="1" x14ac:dyDescent="0.3">
      <c r="A398" s="187">
        <v>11</v>
      </c>
      <c r="B398" s="202" t="s">
        <v>254</v>
      </c>
      <c r="C398" s="803" t="s">
        <v>363</v>
      </c>
      <c r="D398" s="176">
        <v>655452.34</v>
      </c>
      <c r="E398" s="716" t="s">
        <v>307</v>
      </c>
      <c r="F398" s="836" t="s">
        <v>2494</v>
      </c>
      <c r="G398" s="837">
        <v>43355</v>
      </c>
      <c r="H398" s="815">
        <v>12744</v>
      </c>
      <c r="I398" s="132"/>
    </row>
    <row r="399" spans="1:9" ht="15.75" customHeight="1" thickBot="1" x14ac:dyDescent="0.3">
      <c r="A399" s="187">
        <v>14</v>
      </c>
      <c r="B399" s="202" t="s">
        <v>254</v>
      </c>
      <c r="C399" s="803" t="s">
        <v>363</v>
      </c>
      <c r="D399" s="176">
        <v>181827.12</v>
      </c>
      <c r="E399" s="716" t="s">
        <v>307</v>
      </c>
      <c r="F399" s="837">
        <v>43353</v>
      </c>
      <c r="G399" s="837">
        <v>43383</v>
      </c>
      <c r="H399" s="815">
        <v>12764</v>
      </c>
      <c r="I399" s="132"/>
    </row>
    <row r="400" spans="1:9" ht="15.75" customHeight="1" thickBot="1" x14ac:dyDescent="0.3">
      <c r="A400" s="187">
        <v>21</v>
      </c>
      <c r="B400" s="202" t="s">
        <v>1456</v>
      </c>
      <c r="C400" s="803" t="s">
        <v>2106</v>
      </c>
      <c r="D400" s="176">
        <v>99190.21</v>
      </c>
      <c r="E400" s="716" t="s">
        <v>307</v>
      </c>
      <c r="F400" s="837">
        <v>43608</v>
      </c>
      <c r="G400" s="837">
        <v>43638</v>
      </c>
      <c r="H400" s="815">
        <v>1107</v>
      </c>
      <c r="I400" s="132"/>
    </row>
    <row r="401" spans="1:9" ht="15.75" customHeight="1" thickBot="1" x14ac:dyDescent="0.3">
      <c r="A401" s="187">
        <v>22</v>
      </c>
      <c r="B401" s="202" t="s">
        <v>1456</v>
      </c>
      <c r="C401" s="803" t="s">
        <v>2107</v>
      </c>
      <c r="D401" s="176">
        <v>17544.240000000002</v>
      </c>
      <c r="E401" s="716" t="s">
        <v>307</v>
      </c>
      <c r="F401" s="837">
        <v>43608</v>
      </c>
      <c r="G401" s="837">
        <v>43638</v>
      </c>
      <c r="H401" s="815">
        <v>1123</v>
      </c>
      <c r="I401" s="132"/>
    </row>
    <row r="402" spans="1:9" ht="15.75" customHeight="1" thickBot="1" x14ac:dyDescent="0.3">
      <c r="A402" s="190">
        <v>234</v>
      </c>
      <c r="B402" s="190" t="s">
        <v>106</v>
      </c>
      <c r="C402" s="803" t="s">
        <v>2070</v>
      </c>
      <c r="D402" s="176">
        <f>410717.9-168394.34</f>
        <v>242323.56000000003</v>
      </c>
      <c r="E402" s="716" t="s">
        <v>307</v>
      </c>
      <c r="F402" s="837">
        <v>42145</v>
      </c>
      <c r="G402" s="837">
        <v>42175</v>
      </c>
      <c r="H402" s="815">
        <v>11093</v>
      </c>
      <c r="I402" s="132"/>
    </row>
    <row r="403" spans="1:9" ht="15.75" customHeight="1" thickBot="1" x14ac:dyDescent="0.3">
      <c r="A403" s="187">
        <v>481</v>
      </c>
      <c r="B403" s="190" t="s">
        <v>106</v>
      </c>
      <c r="C403" s="803" t="s">
        <v>2070</v>
      </c>
      <c r="D403" s="176">
        <v>251775.27</v>
      </c>
      <c r="E403" s="716" t="s">
        <v>307</v>
      </c>
      <c r="F403" s="837">
        <v>42312</v>
      </c>
      <c r="G403" s="836" t="s">
        <v>1541</v>
      </c>
      <c r="H403" s="815">
        <v>11075</v>
      </c>
      <c r="I403" s="132"/>
    </row>
    <row r="404" spans="1:9" ht="15.75" customHeight="1" thickBot="1" x14ac:dyDescent="0.3">
      <c r="A404" s="187">
        <v>493</v>
      </c>
      <c r="B404" s="190" t="s">
        <v>106</v>
      </c>
      <c r="C404" s="803" t="s">
        <v>2070</v>
      </c>
      <c r="D404" s="176">
        <v>53735.28</v>
      </c>
      <c r="E404" s="716" t="s">
        <v>307</v>
      </c>
      <c r="F404" s="837">
        <v>42405</v>
      </c>
      <c r="G404" s="837">
        <v>42435</v>
      </c>
      <c r="H404" s="815">
        <v>745</v>
      </c>
      <c r="I404" s="132"/>
    </row>
    <row r="405" spans="1:9" ht="15.75" customHeight="1" thickBot="1" x14ac:dyDescent="0.3">
      <c r="A405" s="188">
        <v>492</v>
      </c>
      <c r="B405" s="190" t="s">
        <v>106</v>
      </c>
      <c r="C405" s="803" t="s">
        <v>2070</v>
      </c>
      <c r="D405" s="176">
        <v>7523.79</v>
      </c>
      <c r="E405" s="716" t="s">
        <v>307</v>
      </c>
      <c r="F405" s="837">
        <v>42307</v>
      </c>
      <c r="G405" s="837">
        <v>42337</v>
      </c>
      <c r="H405" s="815">
        <v>11082</v>
      </c>
      <c r="I405" s="132"/>
    </row>
    <row r="406" spans="1:9" ht="15.75" customHeight="1" thickBot="1" x14ac:dyDescent="0.3">
      <c r="A406" s="188">
        <v>540</v>
      </c>
      <c r="B406" s="190" t="s">
        <v>106</v>
      </c>
      <c r="C406" s="803" t="s">
        <v>2070</v>
      </c>
      <c r="D406" s="176">
        <v>51024.38</v>
      </c>
      <c r="E406" s="716" t="s">
        <v>307</v>
      </c>
      <c r="F406" s="837">
        <v>42652</v>
      </c>
      <c r="G406" s="837">
        <v>42682</v>
      </c>
      <c r="H406" s="815">
        <v>11648</v>
      </c>
      <c r="I406" s="132"/>
    </row>
    <row r="407" spans="1:9" ht="15.75" customHeight="1" thickBot="1" x14ac:dyDescent="0.3">
      <c r="A407" s="188">
        <v>541</v>
      </c>
      <c r="B407" s="190" t="s">
        <v>106</v>
      </c>
      <c r="C407" s="803" t="s">
        <v>2070</v>
      </c>
      <c r="D407" s="176">
        <v>122938.3</v>
      </c>
      <c r="E407" s="716" t="s">
        <v>307</v>
      </c>
      <c r="F407" s="836" t="s">
        <v>2495</v>
      </c>
      <c r="G407" s="837">
        <v>42625</v>
      </c>
      <c r="H407" s="815">
        <v>11571</v>
      </c>
      <c r="I407" s="132"/>
    </row>
    <row r="408" spans="1:9" ht="15.75" customHeight="1" thickBot="1" x14ac:dyDescent="0.3">
      <c r="A408" s="175">
        <v>490</v>
      </c>
      <c r="B408" s="190" t="s">
        <v>106</v>
      </c>
      <c r="C408" s="803" t="s">
        <v>2070</v>
      </c>
      <c r="D408" s="176">
        <v>29854</v>
      </c>
      <c r="E408" s="716" t="s">
        <v>307</v>
      </c>
      <c r="F408" s="836" t="s">
        <v>2496</v>
      </c>
      <c r="G408" s="836" t="s">
        <v>1542</v>
      </c>
      <c r="H408" s="815">
        <v>760</v>
      </c>
      <c r="I408" s="132"/>
    </row>
    <row r="409" spans="1:9" ht="15.75" customHeight="1" thickBot="1" x14ac:dyDescent="0.3">
      <c r="A409" s="188">
        <v>13274</v>
      </c>
      <c r="B409" s="190" t="s">
        <v>145</v>
      </c>
      <c r="C409" s="803" t="s">
        <v>308</v>
      </c>
      <c r="D409" s="176">
        <v>1895299.9</v>
      </c>
      <c r="E409" s="716" t="s">
        <v>307</v>
      </c>
      <c r="F409" s="837">
        <v>42439</v>
      </c>
      <c r="G409" s="836" t="s">
        <v>1543</v>
      </c>
      <c r="H409" s="815">
        <v>11245</v>
      </c>
      <c r="I409" s="132"/>
    </row>
    <row r="410" spans="1:9" ht="15.75" customHeight="1" thickBot="1" x14ac:dyDescent="0.3">
      <c r="A410" s="190">
        <v>13291</v>
      </c>
      <c r="B410" s="190" t="s">
        <v>145</v>
      </c>
      <c r="C410" s="803" t="s">
        <v>308</v>
      </c>
      <c r="D410" s="176">
        <v>257741.1</v>
      </c>
      <c r="E410" s="716" t="s">
        <v>307</v>
      </c>
      <c r="F410" s="837">
        <v>42440</v>
      </c>
      <c r="G410" s="836" t="s">
        <v>1544</v>
      </c>
      <c r="H410" s="815">
        <v>11356</v>
      </c>
      <c r="I410" s="132"/>
    </row>
    <row r="411" spans="1:9" ht="15.75" customHeight="1" thickBot="1" x14ac:dyDescent="0.3">
      <c r="A411" s="190">
        <v>13970</v>
      </c>
      <c r="B411" s="190" t="s">
        <v>145</v>
      </c>
      <c r="C411" s="803" t="s">
        <v>340</v>
      </c>
      <c r="D411" s="176">
        <v>121284.23</v>
      </c>
      <c r="E411" s="716" t="s">
        <v>307</v>
      </c>
      <c r="F411" s="837">
        <v>42537</v>
      </c>
      <c r="G411" s="837">
        <v>42567</v>
      </c>
      <c r="H411" s="815">
        <v>11355</v>
      </c>
      <c r="I411" s="132"/>
    </row>
    <row r="412" spans="1:9" ht="15.75" customHeight="1" thickBot="1" x14ac:dyDescent="0.3">
      <c r="A412" s="175">
        <v>14151</v>
      </c>
      <c r="B412" s="190" t="s">
        <v>145</v>
      </c>
      <c r="C412" s="803" t="s">
        <v>340</v>
      </c>
      <c r="D412" s="176">
        <v>201386.21</v>
      </c>
      <c r="E412" s="716" t="s">
        <v>307</v>
      </c>
      <c r="F412" s="837">
        <v>42563</v>
      </c>
      <c r="G412" s="836" t="s">
        <v>1545</v>
      </c>
      <c r="H412" s="815">
        <v>11487</v>
      </c>
      <c r="I412" s="132"/>
    </row>
    <row r="413" spans="1:9" ht="15.75" customHeight="1" thickBot="1" x14ac:dyDescent="0.3">
      <c r="A413" s="190">
        <v>13495</v>
      </c>
      <c r="B413" s="190" t="s">
        <v>145</v>
      </c>
      <c r="C413" s="803" t="s">
        <v>2271</v>
      </c>
      <c r="D413" s="176">
        <v>289106.07</v>
      </c>
      <c r="E413" s="716" t="s">
        <v>307</v>
      </c>
      <c r="F413" s="836" t="s">
        <v>2497</v>
      </c>
      <c r="G413" s="837">
        <v>42503</v>
      </c>
      <c r="H413" s="815">
        <v>11410</v>
      </c>
      <c r="I413" s="132"/>
    </row>
    <row r="414" spans="1:9" ht="15.75" customHeight="1" thickBot="1" x14ac:dyDescent="0.3">
      <c r="A414" s="793" t="s">
        <v>1710</v>
      </c>
      <c r="B414" s="190" t="s">
        <v>1792</v>
      </c>
      <c r="C414" s="803" t="s">
        <v>2108</v>
      </c>
      <c r="D414" s="176">
        <v>56525.21</v>
      </c>
      <c r="E414" s="716" t="s">
        <v>307</v>
      </c>
      <c r="F414" s="836" t="s">
        <v>2498</v>
      </c>
      <c r="G414" s="836" t="s">
        <v>1737</v>
      </c>
      <c r="H414" s="815">
        <v>13173</v>
      </c>
      <c r="I414" s="132"/>
    </row>
    <row r="415" spans="1:9" ht="15.75" customHeight="1" thickBot="1" x14ac:dyDescent="0.3">
      <c r="A415" s="190">
        <v>47</v>
      </c>
      <c r="B415" s="190" t="s">
        <v>1792</v>
      </c>
      <c r="C415" s="803" t="s">
        <v>2109</v>
      </c>
      <c r="D415" s="176">
        <v>514672.58</v>
      </c>
      <c r="E415" s="716" t="s">
        <v>307</v>
      </c>
      <c r="F415" s="837">
        <v>43601</v>
      </c>
      <c r="G415" s="837">
        <v>43631</v>
      </c>
      <c r="H415" s="815">
        <v>13142</v>
      </c>
      <c r="I415" s="132"/>
    </row>
    <row r="416" spans="1:9" ht="15.75" customHeight="1" thickBot="1" x14ac:dyDescent="0.3">
      <c r="A416" s="187">
        <v>182</v>
      </c>
      <c r="B416" s="190" t="s">
        <v>197</v>
      </c>
      <c r="C416" s="803" t="s">
        <v>2110</v>
      </c>
      <c r="D416" s="220">
        <v>82600</v>
      </c>
      <c r="E416" s="716" t="s">
        <v>307</v>
      </c>
      <c r="F416" s="837">
        <v>42982</v>
      </c>
      <c r="G416" s="837">
        <v>43012</v>
      </c>
      <c r="H416" s="815">
        <v>939</v>
      </c>
      <c r="I416" s="132"/>
    </row>
    <row r="417" spans="1:9" ht="15.75" customHeight="1" thickBot="1" x14ac:dyDescent="0.3">
      <c r="A417" s="187">
        <v>185</v>
      </c>
      <c r="B417" s="190" t="s">
        <v>197</v>
      </c>
      <c r="C417" s="803" t="s">
        <v>2110</v>
      </c>
      <c r="D417" s="176">
        <v>82600</v>
      </c>
      <c r="E417" s="716" t="s">
        <v>307</v>
      </c>
      <c r="F417" s="837">
        <v>43006</v>
      </c>
      <c r="G417" s="837">
        <v>43036</v>
      </c>
      <c r="H417" s="815">
        <v>927</v>
      </c>
      <c r="I417" s="132"/>
    </row>
    <row r="418" spans="1:9" ht="15.75" customHeight="1" thickBot="1" x14ac:dyDescent="0.3">
      <c r="A418" s="187">
        <v>187</v>
      </c>
      <c r="B418" s="190" t="s">
        <v>197</v>
      </c>
      <c r="C418" s="803" t="s">
        <v>2110</v>
      </c>
      <c r="D418" s="176">
        <v>82600</v>
      </c>
      <c r="E418" s="716" t="s">
        <v>307</v>
      </c>
      <c r="F418" s="837">
        <v>43038</v>
      </c>
      <c r="G418" s="837">
        <v>43068</v>
      </c>
      <c r="H418" s="815">
        <v>949</v>
      </c>
      <c r="I418" s="132"/>
    </row>
    <row r="419" spans="1:9" ht="15.75" customHeight="1" thickBot="1" x14ac:dyDescent="0.3">
      <c r="A419" s="187">
        <v>189</v>
      </c>
      <c r="B419" s="190" t="s">
        <v>197</v>
      </c>
      <c r="C419" s="803" t="s">
        <v>2110</v>
      </c>
      <c r="D419" s="176">
        <v>82600</v>
      </c>
      <c r="E419" s="716" t="s">
        <v>307</v>
      </c>
      <c r="F419" s="837">
        <v>43066</v>
      </c>
      <c r="G419" s="836" t="s">
        <v>1546</v>
      </c>
      <c r="H419" s="815">
        <v>958</v>
      </c>
      <c r="I419" s="132"/>
    </row>
    <row r="420" spans="1:9" ht="15.75" customHeight="1" thickBot="1" x14ac:dyDescent="0.3">
      <c r="A420" s="187">
        <v>192</v>
      </c>
      <c r="B420" s="190" t="s">
        <v>197</v>
      </c>
      <c r="C420" s="803" t="s">
        <v>2110</v>
      </c>
      <c r="D420" s="176">
        <v>82600</v>
      </c>
      <c r="E420" s="716" t="s">
        <v>307</v>
      </c>
      <c r="F420" s="836" t="s">
        <v>1546</v>
      </c>
      <c r="G420" s="836" t="s">
        <v>1547</v>
      </c>
      <c r="H420" s="815">
        <v>969</v>
      </c>
      <c r="I420" s="132"/>
    </row>
    <row r="421" spans="1:9" ht="15.75" customHeight="1" thickBot="1" x14ac:dyDescent="0.3">
      <c r="A421" s="187">
        <v>195</v>
      </c>
      <c r="B421" s="190" t="s">
        <v>197</v>
      </c>
      <c r="C421" s="803" t="s">
        <v>2110</v>
      </c>
      <c r="D421" s="176">
        <v>82600</v>
      </c>
      <c r="E421" s="716" t="s">
        <v>307</v>
      </c>
      <c r="F421" s="836" t="s">
        <v>2499</v>
      </c>
      <c r="G421" s="837">
        <v>43152</v>
      </c>
      <c r="H421" s="815">
        <v>973</v>
      </c>
      <c r="I421" s="132"/>
    </row>
    <row r="422" spans="1:9" ht="15.75" customHeight="1" thickBot="1" x14ac:dyDescent="0.3">
      <c r="A422" s="187">
        <v>199</v>
      </c>
      <c r="B422" s="190" t="s">
        <v>197</v>
      </c>
      <c r="C422" s="803" t="s">
        <v>2110</v>
      </c>
      <c r="D422" s="176">
        <v>82600</v>
      </c>
      <c r="E422" s="716" t="s">
        <v>307</v>
      </c>
      <c r="F422" s="837">
        <v>43150</v>
      </c>
      <c r="G422" s="837">
        <v>43180</v>
      </c>
      <c r="H422" s="815">
        <v>978</v>
      </c>
      <c r="I422" s="132"/>
    </row>
    <row r="423" spans="1:9" ht="15.75" customHeight="1" thickBot="1" x14ac:dyDescent="0.3">
      <c r="A423" s="187">
        <v>203</v>
      </c>
      <c r="B423" s="190" t="s">
        <v>197</v>
      </c>
      <c r="C423" s="803" t="s">
        <v>2110</v>
      </c>
      <c r="D423" s="176">
        <v>82600</v>
      </c>
      <c r="E423" s="716" t="s">
        <v>307</v>
      </c>
      <c r="F423" s="837">
        <v>43178</v>
      </c>
      <c r="G423" s="836" t="s">
        <v>1548</v>
      </c>
      <c r="H423" s="815">
        <v>990</v>
      </c>
      <c r="I423" s="132"/>
    </row>
    <row r="424" spans="1:9" ht="15.75" customHeight="1" thickBot="1" x14ac:dyDescent="0.3">
      <c r="A424" s="187">
        <v>206</v>
      </c>
      <c r="B424" s="190" t="s">
        <v>197</v>
      </c>
      <c r="C424" s="803" t="s">
        <v>2110</v>
      </c>
      <c r="D424" s="176">
        <v>82600</v>
      </c>
      <c r="E424" s="716" t="s">
        <v>307</v>
      </c>
      <c r="F424" s="836" t="s">
        <v>2500</v>
      </c>
      <c r="G424" s="837">
        <v>43243</v>
      </c>
      <c r="H424" s="815">
        <v>997</v>
      </c>
      <c r="I424" s="132"/>
    </row>
    <row r="425" spans="1:9" ht="15.75" customHeight="1" thickBot="1" x14ac:dyDescent="0.3">
      <c r="A425" s="187">
        <v>4</v>
      </c>
      <c r="B425" s="190" t="s">
        <v>197</v>
      </c>
      <c r="C425" s="803" t="s">
        <v>2110</v>
      </c>
      <c r="D425" s="176">
        <v>82600</v>
      </c>
      <c r="E425" s="716" t="s">
        <v>307</v>
      </c>
      <c r="F425" s="837">
        <v>43241</v>
      </c>
      <c r="G425" s="837">
        <v>43271</v>
      </c>
      <c r="H425" s="815">
        <v>999</v>
      </c>
      <c r="I425" s="132"/>
    </row>
    <row r="426" spans="1:9" ht="15.75" customHeight="1" thickBot="1" x14ac:dyDescent="0.3">
      <c r="A426" s="187">
        <v>7</v>
      </c>
      <c r="B426" s="190" t="s">
        <v>197</v>
      </c>
      <c r="C426" s="803" t="s">
        <v>2110</v>
      </c>
      <c r="D426" s="176">
        <v>82600</v>
      </c>
      <c r="E426" s="716" t="s">
        <v>307</v>
      </c>
      <c r="F426" s="837">
        <v>43269</v>
      </c>
      <c r="G426" s="837">
        <v>43299</v>
      </c>
      <c r="H426" s="815">
        <v>1004</v>
      </c>
      <c r="I426" s="132"/>
    </row>
    <row r="427" spans="1:9" ht="15.75" customHeight="1" thickBot="1" x14ac:dyDescent="0.3">
      <c r="A427" s="798" t="s">
        <v>2328</v>
      </c>
      <c r="B427" s="190" t="s">
        <v>2254</v>
      </c>
      <c r="C427" s="803" t="s">
        <v>2164</v>
      </c>
      <c r="D427" s="176">
        <v>92512</v>
      </c>
      <c r="E427" s="716" t="s">
        <v>307</v>
      </c>
      <c r="F427" s="837">
        <v>44323</v>
      </c>
      <c r="G427" s="837">
        <v>44353</v>
      </c>
      <c r="H427" s="815" t="s">
        <v>2359</v>
      </c>
      <c r="I427" s="132"/>
    </row>
    <row r="428" spans="1:9" ht="15.75" customHeight="1" thickBot="1" x14ac:dyDescent="0.3">
      <c r="A428" s="798" t="s">
        <v>1833</v>
      </c>
      <c r="B428" s="190" t="s">
        <v>2254</v>
      </c>
      <c r="C428" s="803" t="s">
        <v>2164</v>
      </c>
      <c r="D428" s="176">
        <v>28320</v>
      </c>
      <c r="E428" s="716" t="s">
        <v>307</v>
      </c>
      <c r="F428" s="836" t="s">
        <v>2501</v>
      </c>
      <c r="G428" s="837">
        <v>44344</v>
      </c>
      <c r="H428" s="815" t="s">
        <v>2360</v>
      </c>
      <c r="I428" s="132"/>
    </row>
    <row r="429" spans="1:9" ht="15.75" customHeight="1" thickBot="1" x14ac:dyDescent="0.3">
      <c r="A429" s="187">
        <v>16</v>
      </c>
      <c r="B429" s="190" t="s">
        <v>259</v>
      </c>
      <c r="C429" s="803" t="s">
        <v>2111</v>
      </c>
      <c r="D429" s="221">
        <f>734314-698806.62</f>
        <v>35507.380000000005</v>
      </c>
      <c r="E429" s="716" t="s">
        <v>307</v>
      </c>
      <c r="F429" s="836" t="s">
        <v>1629</v>
      </c>
      <c r="G429" s="836" t="s">
        <v>1549</v>
      </c>
      <c r="H429" s="815">
        <v>12904</v>
      </c>
      <c r="I429" s="132"/>
    </row>
    <row r="430" spans="1:9" ht="15.75" customHeight="1" thickBot="1" x14ac:dyDescent="0.3">
      <c r="A430" s="187">
        <v>29</v>
      </c>
      <c r="B430" s="190" t="s">
        <v>259</v>
      </c>
      <c r="C430" s="803" t="s">
        <v>2111</v>
      </c>
      <c r="D430" s="176">
        <f>372290-200031.41</f>
        <v>172258.59</v>
      </c>
      <c r="E430" s="716" t="s">
        <v>307</v>
      </c>
      <c r="F430" s="837">
        <v>43530</v>
      </c>
      <c r="G430" s="836" t="s">
        <v>1550</v>
      </c>
      <c r="H430" s="815">
        <v>12963</v>
      </c>
      <c r="I430" s="132"/>
    </row>
    <row r="431" spans="1:9" ht="15.75" customHeight="1" thickBot="1" x14ac:dyDescent="0.3">
      <c r="A431" s="187">
        <v>567395</v>
      </c>
      <c r="B431" s="190" t="s">
        <v>134</v>
      </c>
      <c r="C431" s="803" t="s">
        <v>2052</v>
      </c>
      <c r="D431" s="176">
        <v>5469.8</v>
      </c>
      <c r="E431" s="716" t="s">
        <v>307</v>
      </c>
      <c r="F431" s="837">
        <v>43971</v>
      </c>
      <c r="G431" s="837">
        <v>44001</v>
      </c>
      <c r="H431" s="815" t="s">
        <v>1811</v>
      </c>
      <c r="I431" s="132"/>
    </row>
    <row r="432" spans="1:9" ht="15.75" customHeight="1" thickBot="1" x14ac:dyDescent="0.3">
      <c r="A432" s="187">
        <v>376330</v>
      </c>
      <c r="B432" s="190" t="s">
        <v>134</v>
      </c>
      <c r="C432" s="803" t="s">
        <v>306</v>
      </c>
      <c r="D432" s="176">
        <v>499996.15999999997</v>
      </c>
      <c r="E432" s="716" t="s">
        <v>307</v>
      </c>
      <c r="F432" s="836" t="s">
        <v>2420</v>
      </c>
      <c r="G432" s="836" t="s">
        <v>1475</v>
      </c>
      <c r="H432" s="815">
        <v>11184</v>
      </c>
      <c r="I432" s="132"/>
    </row>
    <row r="433" spans="1:9" ht="15.75" customHeight="1" thickBot="1" x14ac:dyDescent="0.3">
      <c r="A433" s="187">
        <v>1</v>
      </c>
      <c r="B433" s="224" t="s">
        <v>1793</v>
      </c>
      <c r="C433" s="803" t="s">
        <v>2069</v>
      </c>
      <c r="D433" s="176">
        <v>839404.8</v>
      </c>
      <c r="E433" s="716" t="s">
        <v>307</v>
      </c>
      <c r="F433" s="837">
        <v>43298</v>
      </c>
      <c r="G433" s="836" t="s">
        <v>1552</v>
      </c>
      <c r="H433" s="815">
        <v>12674</v>
      </c>
      <c r="I433" s="132"/>
    </row>
    <row r="434" spans="1:9" ht="15.75" customHeight="1" thickBot="1" x14ac:dyDescent="0.3">
      <c r="A434" s="187">
        <v>2</v>
      </c>
      <c r="B434" s="202" t="s">
        <v>1793</v>
      </c>
      <c r="C434" s="803" t="s">
        <v>2052</v>
      </c>
      <c r="D434" s="176">
        <v>845259.4</v>
      </c>
      <c r="E434" s="716" t="s">
        <v>307</v>
      </c>
      <c r="F434" s="837">
        <v>43298</v>
      </c>
      <c r="G434" s="836" t="s">
        <v>1552</v>
      </c>
      <c r="H434" s="815">
        <v>12678</v>
      </c>
      <c r="I434" s="132"/>
    </row>
    <row r="435" spans="1:9" ht="15.75" customHeight="1" thickBot="1" x14ac:dyDescent="0.3">
      <c r="A435" s="187">
        <v>3</v>
      </c>
      <c r="B435" s="202" t="s">
        <v>1793</v>
      </c>
      <c r="C435" s="803" t="s">
        <v>2052</v>
      </c>
      <c r="D435" s="176">
        <v>895162</v>
      </c>
      <c r="E435" s="716" t="s">
        <v>307</v>
      </c>
      <c r="F435" s="837">
        <v>43298</v>
      </c>
      <c r="G435" s="836" t="s">
        <v>1552</v>
      </c>
      <c r="H435" s="815">
        <v>12684</v>
      </c>
      <c r="I435" s="132"/>
    </row>
    <row r="436" spans="1:9" ht="15.75" customHeight="1" thickBot="1" x14ac:dyDescent="0.3">
      <c r="A436" s="187">
        <v>4</v>
      </c>
      <c r="B436" s="202" t="s">
        <v>1793</v>
      </c>
      <c r="C436" s="803" t="s">
        <v>2069</v>
      </c>
      <c r="D436" s="176">
        <f>426443.6-200002.04</f>
        <v>226441.55999999997</v>
      </c>
      <c r="E436" s="716" t="s">
        <v>307</v>
      </c>
      <c r="F436" s="837">
        <v>43299</v>
      </c>
      <c r="G436" s="836" t="s">
        <v>1499</v>
      </c>
      <c r="H436" s="815">
        <v>12691</v>
      </c>
      <c r="I436" s="132"/>
    </row>
    <row r="437" spans="1:9" ht="15.75" customHeight="1" thickBot="1" x14ac:dyDescent="0.3">
      <c r="A437" s="187">
        <v>6</v>
      </c>
      <c r="B437" s="202" t="s">
        <v>1793</v>
      </c>
      <c r="C437" s="803" t="s">
        <v>2052</v>
      </c>
      <c r="D437" s="176">
        <v>803971.2</v>
      </c>
      <c r="E437" s="716" t="s">
        <v>307</v>
      </c>
      <c r="F437" s="837">
        <v>43300</v>
      </c>
      <c r="G437" s="836" t="s">
        <v>1553</v>
      </c>
      <c r="H437" s="815">
        <v>12699</v>
      </c>
      <c r="I437" s="132"/>
    </row>
    <row r="438" spans="1:9" ht="15.75" customHeight="1" thickBot="1" x14ac:dyDescent="0.3">
      <c r="A438" s="187">
        <v>7</v>
      </c>
      <c r="B438" s="202" t="s">
        <v>1793</v>
      </c>
      <c r="C438" s="803" t="s">
        <v>2052</v>
      </c>
      <c r="D438" s="176">
        <v>876460</v>
      </c>
      <c r="E438" s="716" t="s">
        <v>307</v>
      </c>
      <c r="F438" s="837">
        <v>43300</v>
      </c>
      <c r="G438" s="836" t="s">
        <v>1553</v>
      </c>
      <c r="H438" s="815">
        <v>12703</v>
      </c>
      <c r="I438" s="132"/>
    </row>
    <row r="439" spans="1:9" ht="15.75" customHeight="1" thickBot="1" x14ac:dyDescent="0.3">
      <c r="A439" s="190">
        <v>79</v>
      </c>
      <c r="B439" s="190" t="s">
        <v>196</v>
      </c>
      <c r="C439" s="803" t="s">
        <v>306</v>
      </c>
      <c r="D439" s="176">
        <v>29540</v>
      </c>
      <c r="E439" s="716" t="s">
        <v>307</v>
      </c>
      <c r="F439" s="837">
        <v>42979</v>
      </c>
      <c r="G439" s="837">
        <v>43009</v>
      </c>
      <c r="H439" s="815">
        <v>12207</v>
      </c>
      <c r="I439" s="132"/>
    </row>
    <row r="440" spans="1:9" ht="15.75" customHeight="1" thickBot="1" x14ac:dyDescent="0.3">
      <c r="A440" s="190">
        <v>80</v>
      </c>
      <c r="B440" s="190" t="s">
        <v>196</v>
      </c>
      <c r="C440" s="803" t="s">
        <v>306</v>
      </c>
      <c r="D440" s="176">
        <v>955</v>
      </c>
      <c r="E440" s="716" t="s">
        <v>307</v>
      </c>
      <c r="F440" s="837">
        <v>43007</v>
      </c>
      <c r="G440" s="837">
        <v>43037</v>
      </c>
      <c r="H440" s="815">
        <v>12273</v>
      </c>
      <c r="I440" s="132"/>
    </row>
    <row r="441" spans="1:9" ht="15.75" customHeight="1" thickBot="1" x14ac:dyDescent="0.3">
      <c r="A441" s="190">
        <v>81</v>
      </c>
      <c r="B441" s="190" t="s">
        <v>196</v>
      </c>
      <c r="C441" s="803" t="s">
        <v>306</v>
      </c>
      <c r="D441" s="176">
        <v>49430</v>
      </c>
      <c r="E441" s="716" t="s">
        <v>307</v>
      </c>
      <c r="F441" s="837">
        <v>43041</v>
      </c>
      <c r="G441" s="836" t="s">
        <v>1554</v>
      </c>
      <c r="H441" s="815">
        <v>12323</v>
      </c>
      <c r="I441" s="132"/>
    </row>
    <row r="442" spans="1:9" ht="15.75" customHeight="1" thickBot="1" x14ac:dyDescent="0.3">
      <c r="A442" s="190">
        <v>82</v>
      </c>
      <c r="B442" s="190" t="s">
        <v>196</v>
      </c>
      <c r="C442" s="803" t="s">
        <v>306</v>
      </c>
      <c r="D442" s="176">
        <v>23980</v>
      </c>
      <c r="E442" s="716" t="s">
        <v>307</v>
      </c>
      <c r="F442" s="836" t="s">
        <v>2502</v>
      </c>
      <c r="G442" s="837">
        <v>43132</v>
      </c>
      <c r="H442" s="815">
        <v>12418</v>
      </c>
      <c r="I442" s="132"/>
    </row>
    <row r="443" spans="1:9" ht="15.75" customHeight="1" thickBot="1" x14ac:dyDescent="0.3">
      <c r="A443" s="175">
        <v>7</v>
      </c>
      <c r="B443" s="214" t="s">
        <v>150</v>
      </c>
      <c r="C443" s="803" t="s">
        <v>306</v>
      </c>
      <c r="D443" s="176">
        <v>464023.87</v>
      </c>
      <c r="E443" s="716" t="s">
        <v>307</v>
      </c>
      <c r="F443" s="837">
        <v>42551</v>
      </c>
      <c r="G443" s="837">
        <v>42581</v>
      </c>
      <c r="H443" s="815">
        <v>11340</v>
      </c>
      <c r="I443" s="132"/>
    </row>
    <row r="444" spans="1:9" ht="15.75" customHeight="1" thickBot="1" x14ac:dyDescent="0.3">
      <c r="A444" s="175">
        <v>6</v>
      </c>
      <c r="B444" s="214" t="s">
        <v>150</v>
      </c>
      <c r="C444" s="803" t="s">
        <v>306</v>
      </c>
      <c r="D444" s="176">
        <v>189067.76</v>
      </c>
      <c r="E444" s="716" t="s">
        <v>307</v>
      </c>
      <c r="F444" s="837">
        <v>42522</v>
      </c>
      <c r="G444" s="837">
        <v>42552</v>
      </c>
      <c r="H444" s="815">
        <v>11451</v>
      </c>
      <c r="I444" s="132"/>
    </row>
    <row r="445" spans="1:9" ht="15.75" customHeight="1" thickBot="1" x14ac:dyDescent="0.3">
      <c r="A445" s="188">
        <v>90138437</v>
      </c>
      <c r="B445" s="226" t="s">
        <v>226</v>
      </c>
      <c r="C445" s="803" t="s">
        <v>308</v>
      </c>
      <c r="D445" s="176">
        <v>891309.79</v>
      </c>
      <c r="E445" s="716" t="s">
        <v>307</v>
      </c>
      <c r="F445" s="837">
        <v>43161</v>
      </c>
      <c r="G445" s="836" t="s">
        <v>1555</v>
      </c>
      <c r="H445" s="815">
        <v>12517</v>
      </c>
      <c r="I445" s="132"/>
    </row>
    <row r="446" spans="1:9" ht="15.75" customHeight="1" thickBot="1" x14ac:dyDescent="0.3">
      <c r="A446" s="188">
        <v>90140816</v>
      </c>
      <c r="B446" s="226" t="s">
        <v>226</v>
      </c>
      <c r="C446" s="803" t="s">
        <v>308</v>
      </c>
      <c r="D446" s="176">
        <v>896881.35</v>
      </c>
      <c r="E446" s="716" t="s">
        <v>307</v>
      </c>
      <c r="F446" s="837">
        <v>43175</v>
      </c>
      <c r="G446" s="836" t="s">
        <v>1556</v>
      </c>
      <c r="H446" s="815">
        <v>12535</v>
      </c>
      <c r="I446" s="132"/>
    </row>
    <row r="447" spans="1:9" ht="15.75" customHeight="1" thickBot="1" x14ac:dyDescent="0.3">
      <c r="A447" s="188">
        <v>16346</v>
      </c>
      <c r="B447" s="226" t="s">
        <v>226</v>
      </c>
      <c r="C447" s="803" t="s">
        <v>308</v>
      </c>
      <c r="D447" s="176">
        <v>504813.92</v>
      </c>
      <c r="E447" s="716" t="s">
        <v>307</v>
      </c>
      <c r="F447" s="837">
        <v>43187</v>
      </c>
      <c r="G447" s="836" t="s">
        <v>1504</v>
      </c>
      <c r="H447" s="815">
        <v>12552</v>
      </c>
      <c r="I447" s="132"/>
    </row>
    <row r="448" spans="1:9" ht="15.75" customHeight="1" thickBot="1" x14ac:dyDescent="0.3">
      <c r="A448" s="188">
        <v>901247</v>
      </c>
      <c r="B448" s="226" t="s">
        <v>226</v>
      </c>
      <c r="C448" s="803" t="s">
        <v>308</v>
      </c>
      <c r="D448" s="176">
        <v>75070.5</v>
      </c>
      <c r="E448" s="716" t="s">
        <v>307</v>
      </c>
      <c r="F448" s="837">
        <v>43224</v>
      </c>
      <c r="G448" s="837">
        <v>43254</v>
      </c>
      <c r="H448" s="815">
        <v>12618</v>
      </c>
      <c r="I448" s="132"/>
    </row>
    <row r="449" spans="1:9" ht="15.75" customHeight="1" thickBot="1" x14ac:dyDescent="0.3">
      <c r="A449" s="188">
        <v>90149093</v>
      </c>
      <c r="B449" s="226" t="s">
        <v>226</v>
      </c>
      <c r="C449" s="803" t="s">
        <v>308</v>
      </c>
      <c r="D449" s="176">
        <v>513687.74</v>
      </c>
      <c r="E449" s="716" t="s">
        <v>307</v>
      </c>
      <c r="F449" s="837">
        <v>43230</v>
      </c>
      <c r="G449" s="837">
        <v>43260</v>
      </c>
      <c r="H449" s="815">
        <v>12627</v>
      </c>
      <c r="I449" s="132"/>
    </row>
    <row r="450" spans="1:9" ht="15.75" customHeight="1" thickBot="1" x14ac:dyDescent="0.3">
      <c r="A450" s="188">
        <v>4549</v>
      </c>
      <c r="B450" s="202" t="s">
        <v>151</v>
      </c>
      <c r="C450" s="803" t="s">
        <v>468</v>
      </c>
      <c r="D450" s="176">
        <v>28696</v>
      </c>
      <c r="E450" s="716" t="s">
        <v>307</v>
      </c>
      <c r="F450" s="837">
        <v>42804</v>
      </c>
      <c r="G450" s="836" t="s">
        <v>1557</v>
      </c>
      <c r="H450" s="815">
        <v>11827</v>
      </c>
      <c r="I450" s="132"/>
    </row>
    <row r="451" spans="1:9" ht="15.75" customHeight="1" thickBot="1" x14ac:dyDescent="0.3">
      <c r="A451" s="188">
        <v>5733</v>
      </c>
      <c r="B451" s="202" t="s">
        <v>151</v>
      </c>
      <c r="C451" s="803" t="s">
        <v>468</v>
      </c>
      <c r="D451" s="176">
        <v>85257.21</v>
      </c>
      <c r="E451" s="716" t="s">
        <v>307</v>
      </c>
      <c r="F451" s="837">
        <v>42906</v>
      </c>
      <c r="G451" s="837">
        <v>42936</v>
      </c>
      <c r="H451" s="815">
        <v>12061</v>
      </c>
      <c r="I451" s="132"/>
    </row>
    <row r="452" spans="1:9" ht="15.75" customHeight="1" thickBot="1" x14ac:dyDescent="0.3">
      <c r="A452" s="188">
        <v>6098</v>
      </c>
      <c r="B452" s="202" t="s">
        <v>151</v>
      </c>
      <c r="C452" s="803" t="s">
        <v>468</v>
      </c>
      <c r="D452" s="176">
        <v>7375</v>
      </c>
      <c r="E452" s="716" t="s">
        <v>307</v>
      </c>
      <c r="F452" s="837">
        <v>42937</v>
      </c>
      <c r="G452" s="836" t="s">
        <v>1558</v>
      </c>
      <c r="H452" s="815">
        <v>924</v>
      </c>
      <c r="I452" s="132"/>
    </row>
    <row r="453" spans="1:9" ht="15.75" customHeight="1" thickBot="1" x14ac:dyDescent="0.3">
      <c r="A453" s="188">
        <v>6259</v>
      </c>
      <c r="B453" s="202" t="s">
        <v>151</v>
      </c>
      <c r="C453" s="803" t="s">
        <v>468</v>
      </c>
      <c r="D453" s="176">
        <v>19600</v>
      </c>
      <c r="E453" s="716" t="s">
        <v>307</v>
      </c>
      <c r="F453" s="836" t="s">
        <v>1582</v>
      </c>
      <c r="G453" s="837">
        <v>42981</v>
      </c>
      <c r="H453" s="815">
        <v>12191</v>
      </c>
      <c r="I453" s="132"/>
    </row>
    <row r="454" spans="1:9" ht="15.75" customHeight="1" thickBot="1" x14ac:dyDescent="0.3">
      <c r="A454" s="227">
        <v>6509</v>
      </c>
      <c r="B454" s="202" t="s">
        <v>151</v>
      </c>
      <c r="C454" s="803" t="s">
        <v>468</v>
      </c>
      <c r="D454" s="176">
        <v>3900</v>
      </c>
      <c r="E454" s="716" t="s">
        <v>307</v>
      </c>
      <c r="F454" s="836" t="s">
        <v>1489</v>
      </c>
      <c r="G454" s="837">
        <v>43002</v>
      </c>
      <c r="H454" s="815">
        <v>12224</v>
      </c>
      <c r="I454" s="132"/>
    </row>
    <row r="455" spans="1:9" ht="15.75" customHeight="1" thickBot="1" x14ac:dyDescent="0.3">
      <c r="A455" s="227">
        <v>6778</v>
      </c>
      <c r="B455" s="202" t="s">
        <v>151</v>
      </c>
      <c r="C455" s="803" t="s">
        <v>468</v>
      </c>
      <c r="D455" s="176">
        <v>19600</v>
      </c>
      <c r="E455" s="716" t="s">
        <v>307</v>
      </c>
      <c r="F455" s="837">
        <v>42996</v>
      </c>
      <c r="G455" s="837">
        <v>43026</v>
      </c>
      <c r="H455" s="815">
        <v>12255</v>
      </c>
      <c r="I455" s="132"/>
    </row>
    <row r="456" spans="1:9" ht="15.75" customHeight="1" thickBot="1" x14ac:dyDescent="0.3">
      <c r="A456" s="227">
        <v>6843</v>
      </c>
      <c r="B456" s="202" t="s">
        <v>151</v>
      </c>
      <c r="C456" s="803" t="s">
        <v>2112</v>
      </c>
      <c r="D456" s="176">
        <v>5310</v>
      </c>
      <c r="E456" s="716" t="s">
        <v>307</v>
      </c>
      <c r="F456" s="837">
        <v>43000</v>
      </c>
      <c r="G456" s="837">
        <v>43030</v>
      </c>
      <c r="H456" s="815">
        <v>943</v>
      </c>
      <c r="I456" s="132"/>
    </row>
    <row r="457" spans="1:9" ht="15.75" customHeight="1" thickBot="1" x14ac:dyDescent="0.3">
      <c r="A457" s="227">
        <v>7399</v>
      </c>
      <c r="B457" s="202" t="s">
        <v>151</v>
      </c>
      <c r="C457" s="803" t="s">
        <v>2112</v>
      </c>
      <c r="D457" s="176">
        <v>9800</v>
      </c>
      <c r="E457" s="716" t="s">
        <v>307</v>
      </c>
      <c r="F457" s="837">
        <v>43042</v>
      </c>
      <c r="G457" s="836" t="s">
        <v>1503</v>
      </c>
      <c r="H457" s="815">
        <v>12324</v>
      </c>
      <c r="I457" s="132"/>
    </row>
    <row r="458" spans="1:9" ht="15.75" customHeight="1" thickBot="1" x14ac:dyDescent="0.3">
      <c r="A458" s="227">
        <v>831</v>
      </c>
      <c r="B458" s="202" t="s">
        <v>220</v>
      </c>
      <c r="C458" s="803" t="s">
        <v>306</v>
      </c>
      <c r="D458" s="176">
        <v>92527</v>
      </c>
      <c r="E458" s="716" t="s">
        <v>307</v>
      </c>
      <c r="F458" s="837">
        <v>43140</v>
      </c>
      <c r="G458" s="837">
        <v>43170</v>
      </c>
      <c r="H458" s="815">
        <v>12483</v>
      </c>
      <c r="I458" s="132"/>
    </row>
    <row r="459" spans="1:9" ht="15.75" customHeight="1" thickBot="1" x14ac:dyDescent="0.3">
      <c r="A459" s="188">
        <v>17</v>
      </c>
      <c r="B459" s="190" t="s">
        <v>92</v>
      </c>
      <c r="C459" s="803" t="s">
        <v>471</v>
      </c>
      <c r="D459" s="176">
        <v>352149.84</v>
      </c>
      <c r="E459" s="716" t="s">
        <v>307</v>
      </c>
      <c r="F459" s="837">
        <v>42044</v>
      </c>
      <c r="G459" s="837">
        <v>42074</v>
      </c>
      <c r="H459" s="815">
        <v>596</v>
      </c>
      <c r="I459" s="132"/>
    </row>
    <row r="460" spans="1:9" ht="15.75" customHeight="1" thickBot="1" x14ac:dyDescent="0.3">
      <c r="A460" s="188">
        <v>23</v>
      </c>
      <c r="B460" s="190" t="s">
        <v>92</v>
      </c>
      <c r="C460" s="803" t="s">
        <v>308</v>
      </c>
      <c r="D460" s="176">
        <v>464024</v>
      </c>
      <c r="E460" s="716" t="s">
        <v>307</v>
      </c>
      <c r="F460" s="837">
        <v>42874</v>
      </c>
      <c r="G460" s="837">
        <v>42904</v>
      </c>
      <c r="H460" s="815">
        <v>11626</v>
      </c>
      <c r="I460" s="132"/>
    </row>
    <row r="461" spans="1:9" ht="15.75" customHeight="1" thickBot="1" x14ac:dyDescent="0.3">
      <c r="A461" s="175">
        <v>90011</v>
      </c>
      <c r="B461" s="175" t="s">
        <v>179</v>
      </c>
      <c r="C461" s="803" t="s">
        <v>2113</v>
      </c>
      <c r="D461" s="176">
        <v>10800</v>
      </c>
      <c r="E461" s="716" t="s">
        <v>307</v>
      </c>
      <c r="F461" s="837">
        <v>42887</v>
      </c>
      <c r="G461" s="837">
        <v>42917</v>
      </c>
      <c r="H461" s="815">
        <v>12023</v>
      </c>
      <c r="I461" s="132"/>
    </row>
    <row r="462" spans="1:9" ht="15.75" customHeight="1" thickBot="1" x14ac:dyDescent="0.3">
      <c r="A462" s="175">
        <v>90021</v>
      </c>
      <c r="B462" s="175" t="s">
        <v>179</v>
      </c>
      <c r="C462" s="803" t="s">
        <v>2114</v>
      </c>
      <c r="D462" s="176">
        <v>5655</v>
      </c>
      <c r="E462" s="716" t="s">
        <v>307</v>
      </c>
      <c r="F462" s="837">
        <v>42888</v>
      </c>
      <c r="G462" s="837">
        <v>42918</v>
      </c>
      <c r="H462" s="815">
        <v>12023</v>
      </c>
      <c r="I462" s="132"/>
    </row>
    <row r="463" spans="1:9" ht="15.75" customHeight="1" thickBot="1" x14ac:dyDescent="0.3">
      <c r="A463" s="175">
        <v>90024</v>
      </c>
      <c r="B463" s="175" t="s">
        <v>179</v>
      </c>
      <c r="C463" s="803" t="s">
        <v>2113</v>
      </c>
      <c r="D463" s="176">
        <v>7700</v>
      </c>
      <c r="E463" s="716" t="s">
        <v>307</v>
      </c>
      <c r="F463" s="837">
        <v>42889</v>
      </c>
      <c r="G463" s="837">
        <v>42919</v>
      </c>
      <c r="H463" s="815">
        <v>12023</v>
      </c>
      <c r="I463" s="132"/>
    </row>
    <row r="464" spans="1:9" ht="15.75" customHeight="1" thickBot="1" x14ac:dyDescent="0.3">
      <c r="A464" s="175">
        <v>90030</v>
      </c>
      <c r="B464" s="175" t="s">
        <v>179</v>
      </c>
      <c r="C464" s="803" t="s">
        <v>2115</v>
      </c>
      <c r="D464" s="176">
        <v>168183.39</v>
      </c>
      <c r="E464" s="716" t="s">
        <v>307</v>
      </c>
      <c r="F464" s="837">
        <v>42891</v>
      </c>
      <c r="G464" s="837">
        <v>42921</v>
      </c>
      <c r="H464" s="815">
        <v>12023</v>
      </c>
      <c r="I464" s="132"/>
    </row>
    <row r="465" spans="1:9" ht="15.75" customHeight="1" thickBot="1" x14ac:dyDescent="0.3">
      <c r="A465" s="175">
        <v>90035</v>
      </c>
      <c r="B465" s="175" t="s">
        <v>179</v>
      </c>
      <c r="C465" s="803" t="s">
        <v>2115</v>
      </c>
      <c r="D465" s="176">
        <v>13002.49</v>
      </c>
      <c r="E465" s="716" t="s">
        <v>307</v>
      </c>
      <c r="F465" s="837">
        <v>42892</v>
      </c>
      <c r="G465" s="837">
        <v>42922</v>
      </c>
      <c r="H465" s="815">
        <v>12023</v>
      </c>
      <c r="I465" s="132"/>
    </row>
    <row r="466" spans="1:9" ht="15.75" customHeight="1" thickBot="1" x14ac:dyDescent="0.3">
      <c r="A466" s="175">
        <v>90057</v>
      </c>
      <c r="B466" s="175" t="s">
        <v>179</v>
      </c>
      <c r="C466" s="803" t="s">
        <v>2115</v>
      </c>
      <c r="D466" s="176">
        <v>36401</v>
      </c>
      <c r="E466" s="716" t="s">
        <v>307</v>
      </c>
      <c r="F466" s="837">
        <v>42900</v>
      </c>
      <c r="G466" s="837">
        <v>42930</v>
      </c>
      <c r="H466" s="815">
        <v>12202</v>
      </c>
      <c r="I466" s="132"/>
    </row>
    <row r="467" spans="1:9" ht="15.75" customHeight="1" thickBot="1" x14ac:dyDescent="0.3">
      <c r="A467" s="795" t="s">
        <v>1957</v>
      </c>
      <c r="B467" s="175" t="s">
        <v>1960</v>
      </c>
      <c r="C467" s="803" t="s">
        <v>2116</v>
      </c>
      <c r="D467" s="176">
        <v>1274400</v>
      </c>
      <c r="E467" s="716" t="s">
        <v>307</v>
      </c>
      <c r="F467" s="837">
        <v>44006</v>
      </c>
      <c r="G467" s="837">
        <v>44036</v>
      </c>
      <c r="H467" s="815">
        <v>1029</v>
      </c>
      <c r="I467" s="132"/>
    </row>
    <row r="468" spans="1:9" ht="15.75" customHeight="1" thickBot="1" x14ac:dyDescent="0.3">
      <c r="A468" s="175">
        <v>2</v>
      </c>
      <c r="B468" s="175" t="s">
        <v>244</v>
      </c>
      <c r="C468" s="803" t="s">
        <v>2115</v>
      </c>
      <c r="D468" s="176">
        <f>710484.74-300535.04-310481.82</f>
        <v>99467.88</v>
      </c>
      <c r="E468" s="716" t="s">
        <v>307</v>
      </c>
      <c r="F468" s="837">
        <v>43312</v>
      </c>
      <c r="G468" s="836" t="s">
        <v>1559</v>
      </c>
      <c r="H468" s="815">
        <v>12730</v>
      </c>
      <c r="I468" s="132"/>
    </row>
    <row r="469" spans="1:9" ht="15.75" customHeight="1" thickBot="1" x14ac:dyDescent="0.3">
      <c r="A469" s="187">
        <v>177</v>
      </c>
      <c r="B469" s="202" t="s">
        <v>126</v>
      </c>
      <c r="C469" s="803" t="s">
        <v>2070</v>
      </c>
      <c r="D469" s="176">
        <v>14750</v>
      </c>
      <c r="E469" s="716" t="s">
        <v>307</v>
      </c>
      <c r="F469" s="837">
        <v>42523</v>
      </c>
      <c r="G469" s="837">
        <v>42553</v>
      </c>
      <c r="H469" s="815">
        <v>11339</v>
      </c>
      <c r="I469" s="132"/>
    </row>
    <row r="470" spans="1:9" ht="15.75" customHeight="1" thickBot="1" x14ac:dyDescent="0.3">
      <c r="A470" s="188">
        <v>181</v>
      </c>
      <c r="B470" s="202" t="s">
        <v>126</v>
      </c>
      <c r="C470" s="803" t="s">
        <v>2070</v>
      </c>
      <c r="D470" s="176">
        <v>25021.9</v>
      </c>
      <c r="E470" s="716" t="s">
        <v>307</v>
      </c>
      <c r="F470" s="837">
        <v>42551</v>
      </c>
      <c r="G470" s="837">
        <v>42581</v>
      </c>
      <c r="H470" s="815">
        <v>11057</v>
      </c>
      <c r="I470" s="132"/>
    </row>
    <row r="471" spans="1:9" ht="15.75" customHeight="1" thickBot="1" x14ac:dyDescent="0.3">
      <c r="A471" s="187">
        <v>157</v>
      </c>
      <c r="B471" s="202" t="s">
        <v>126</v>
      </c>
      <c r="C471" s="803" t="s">
        <v>2070</v>
      </c>
      <c r="D471" s="176">
        <v>870004.49</v>
      </c>
      <c r="E471" s="716" t="s">
        <v>307</v>
      </c>
      <c r="F471" s="837">
        <v>42286</v>
      </c>
      <c r="G471" s="837">
        <v>42316</v>
      </c>
      <c r="H471" s="815">
        <v>11033</v>
      </c>
      <c r="I471" s="132"/>
    </row>
    <row r="472" spans="1:9" ht="15.75" customHeight="1" thickBot="1" x14ac:dyDescent="0.3">
      <c r="A472" s="187">
        <v>144</v>
      </c>
      <c r="B472" s="202" t="s">
        <v>126</v>
      </c>
      <c r="C472" s="803" t="s">
        <v>2070</v>
      </c>
      <c r="D472" s="176">
        <v>45949.2</v>
      </c>
      <c r="E472" s="716" t="s">
        <v>307</v>
      </c>
      <c r="F472" s="837">
        <v>42298</v>
      </c>
      <c r="G472" s="837">
        <v>42328</v>
      </c>
      <c r="H472" s="815">
        <v>11204</v>
      </c>
      <c r="I472" s="132"/>
    </row>
    <row r="473" spans="1:9" ht="15.75" customHeight="1" thickBot="1" x14ac:dyDescent="0.3">
      <c r="A473" s="188">
        <v>160</v>
      </c>
      <c r="B473" s="202" t="s">
        <v>126</v>
      </c>
      <c r="C473" s="803" t="s">
        <v>2070</v>
      </c>
      <c r="D473" s="176">
        <v>63388.47</v>
      </c>
      <c r="E473" s="716" t="s">
        <v>307</v>
      </c>
      <c r="F473" s="836" t="s">
        <v>2503</v>
      </c>
      <c r="G473" s="836" t="s">
        <v>1560</v>
      </c>
      <c r="H473" s="815">
        <v>11514</v>
      </c>
      <c r="I473" s="132"/>
    </row>
    <row r="474" spans="1:9" ht="15.75" customHeight="1" thickBot="1" x14ac:dyDescent="0.3">
      <c r="A474" s="187">
        <v>168</v>
      </c>
      <c r="B474" s="202" t="s">
        <v>126</v>
      </c>
      <c r="C474" s="803" t="s">
        <v>2070</v>
      </c>
      <c r="D474" s="176">
        <v>227134.78</v>
      </c>
      <c r="E474" s="716" t="s">
        <v>307</v>
      </c>
      <c r="F474" s="836" t="s">
        <v>1475</v>
      </c>
      <c r="G474" s="837">
        <v>42414</v>
      </c>
      <c r="H474" s="815">
        <v>11240</v>
      </c>
      <c r="I474" s="132"/>
    </row>
    <row r="475" spans="1:9" ht="15.75" customHeight="1" thickBot="1" x14ac:dyDescent="0.3">
      <c r="A475" s="188">
        <v>171</v>
      </c>
      <c r="B475" s="202" t="s">
        <v>126</v>
      </c>
      <c r="C475" s="803" t="s">
        <v>2070</v>
      </c>
      <c r="D475" s="176">
        <v>481249.83</v>
      </c>
      <c r="E475" s="716" t="s">
        <v>307</v>
      </c>
      <c r="F475" s="837">
        <v>42430</v>
      </c>
      <c r="G475" s="837">
        <v>42460</v>
      </c>
      <c r="H475" s="815">
        <v>11506</v>
      </c>
      <c r="I475" s="132"/>
    </row>
    <row r="476" spans="1:9" ht="15.75" customHeight="1" thickBot="1" x14ac:dyDescent="0.3">
      <c r="A476" s="188">
        <v>176</v>
      </c>
      <c r="B476" s="202" t="s">
        <v>126</v>
      </c>
      <c r="C476" s="803" t="s">
        <v>2070</v>
      </c>
      <c r="D476" s="176">
        <v>412113.17</v>
      </c>
      <c r="E476" s="716" t="s">
        <v>307</v>
      </c>
      <c r="F476" s="837">
        <v>42521</v>
      </c>
      <c r="G476" s="837">
        <v>42551</v>
      </c>
      <c r="H476" s="815">
        <v>11547</v>
      </c>
      <c r="I476" s="132"/>
    </row>
    <row r="477" spans="1:9" ht="15.75" customHeight="1" thickBot="1" x14ac:dyDescent="0.3">
      <c r="A477" s="188">
        <v>163</v>
      </c>
      <c r="B477" s="202" t="s">
        <v>126</v>
      </c>
      <c r="C477" s="803" t="s">
        <v>2070</v>
      </c>
      <c r="D477" s="176">
        <v>38456.31</v>
      </c>
      <c r="E477" s="716" t="s">
        <v>307</v>
      </c>
      <c r="F477" s="837">
        <v>42450</v>
      </c>
      <c r="G477" s="836" t="s">
        <v>1561</v>
      </c>
      <c r="H477" s="815">
        <v>11471</v>
      </c>
      <c r="I477" s="132"/>
    </row>
    <row r="478" spans="1:9" ht="15.75" customHeight="1" thickBot="1" x14ac:dyDescent="0.3">
      <c r="A478" s="188">
        <v>50</v>
      </c>
      <c r="B478" s="202" t="s">
        <v>126</v>
      </c>
      <c r="C478" s="803" t="s">
        <v>2070</v>
      </c>
      <c r="D478" s="176">
        <v>340644.52</v>
      </c>
      <c r="E478" s="716" t="s">
        <v>307</v>
      </c>
      <c r="F478" s="837">
        <v>42500</v>
      </c>
      <c r="G478" s="837">
        <v>42530</v>
      </c>
      <c r="H478" s="815">
        <v>11248</v>
      </c>
      <c r="I478" s="132"/>
    </row>
    <row r="479" spans="1:9" ht="15.75" customHeight="1" thickBot="1" x14ac:dyDescent="0.3">
      <c r="A479" s="175">
        <v>449</v>
      </c>
      <c r="B479" s="175" t="s">
        <v>15</v>
      </c>
      <c r="C479" s="803" t="s">
        <v>2070</v>
      </c>
      <c r="D479" s="176">
        <v>66215.13</v>
      </c>
      <c r="E479" s="716" t="s">
        <v>307</v>
      </c>
      <c r="F479" s="836" t="s">
        <v>2504</v>
      </c>
      <c r="G479" s="836" t="s">
        <v>1562</v>
      </c>
      <c r="H479" s="815">
        <v>6607</v>
      </c>
      <c r="I479" s="132"/>
    </row>
    <row r="480" spans="1:9" ht="15.75" customHeight="1" thickBot="1" x14ac:dyDescent="0.3">
      <c r="A480" s="175">
        <v>462</v>
      </c>
      <c r="B480" s="175" t="s">
        <v>15</v>
      </c>
      <c r="C480" s="803" t="s">
        <v>2070</v>
      </c>
      <c r="D480" s="176">
        <v>49540.480000000003</v>
      </c>
      <c r="E480" s="716" t="s">
        <v>307</v>
      </c>
      <c r="F480" s="837">
        <v>40947</v>
      </c>
      <c r="G480" s="837">
        <v>40977</v>
      </c>
      <c r="H480" s="815">
        <v>6744</v>
      </c>
      <c r="I480" s="132"/>
    </row>
    <row r="481" spans="1:9" ht="15.75" customHeight="1" thickBot="1" x14ac:dyDescent="0.3">
      <c r="A481" s="175">
        <v>463</v>
      </c>
      <c r="B481" s="175" t="s">
        <v>15</v>
      </c>
      <c r="C481" s="803" t="s">
        <v>2070</v>
      </c>
      <c r="D481" s="176">
        <v>52694.99</v>
      </c>
      <c r="E481" s="716" t="s">
        <v>307</v>
      </c>
      <c r="F481" s="837">
        <v>40948</v>
      </c>
      <c r="G481" s="837">
        <v>40978</v>
      </c>
      <c r="H481" s="815">
        <v>6736</v>
      </c>
      <c r="I481" s="132"/>
    </row>
    <row r="482" spans="1:9" ht="15.75" customHeight="1" thickBot="1" x14ac:dyDescent="0.3">
      <c r="A482" s="175">
        <v>282615</v>
      </c>
      <c r="B482" s="175" t="s">
        <v>15</v>
      </c>
      <c r="C482" s="803" t="s">
        <v>2070</v>
      </c>
      <c r="D482" s="176">
        <f>125518.03-10250</f>
        <v>115268.03</v>
      </c>
      <c r="E482" s="716" t="s">
        <v>307</v>
      </c>
      <c r="F482" s="837">
        <v>42801</v>
      </c>
      <c r="G482" s="836" t="s">
        <v>1563</v>
      </c>
      <c r="H482" s="815">
        <v>11887</v>
      </c>
      <c r="I482" s="132"/>
    </row>
    <row r="483" spans="1:9" ht="15.75" customHeight="1" thickBot="1" x14ac:dyDescent="0.3">
      <c r="A483" s="175">
        <v>282498</v>
      </c>
      <c r="B483" s="175" t="s">
        <v>15</v>
      </c>
      <c r="C483" s="803" t="s">
        <v>2070</v>
      </c>
      <c r="D483" s="176">
        <v>653984</v>
      </c>
      <c r="E483" s="716" t="s">
        <v>307</v>
      </c>
      <c r="F483" s="837">
        <v>42782</v>
      </c>
      <c r="G483" s="837">
        <v>42812</v>
      </c>
      <c r="H483" s="815">
        <v>11846</v>
      </c>
      <c r="I483" s="132"/>
    </row>
    <row r="484" spans="1:9" ht="15.75" customHeight="1" thickBot="1" x14ac:dyDescent="0.3">
      <c r="A484" s="175">
        <v>482</v>
      </c>
      <c r="B484" s="175" t="s">
        <v>15</v>
      </c>
      <c r="C484" s="803" t="s">
        <v>2070</v>
      </c>
      <c r="D484" s="176">
        <v>24000.01</v>
      </c>
      <c r="E484" s="716" t="s">
        <v>307</v>
      </c>
      <c r="F484" s="837">
        <v>40972</v>
      </c>
      <c r="G484" s="836" t="s">
        <v>1564</v>
      </c>
      <c r="H484" s="815">
        <v>6827</v>
      </c>
      <c r="I484" s="132"/>
    </row>
    <row r="485" spans="1:9" ht="15.75" customHeight="1" thickBot="1" x14ac:dyDescent="0.3">
      <c r="A485" s="175">
        <v>425</v>
      </c>
      <c r="B485" s="175" t="s">
        <v>2391</v>
      </c>
      <c r="C485" s="803" t="s">
        <v>2171</v>
      </c>
      <c r="D485" s="176">
        <v>289690</v>
      </c>
      <c r="E485" s="716" t="s">
        <v>307</v>
      </c>
      <c r="F485" s="837">
        <v>44361</v>
      </c>
      <c r="G485" s="837">
        <v>44391</v>
      </c>
      <c r="H485" s="815" t="s">
        <v>2632</v>
      </c>
      <c r="I485" s="132"/>
    </row>
    <row r="486" spans="1:9" ht="15.75" customHeight="1" thickBot="1" x14ac:dyDescent="0.3">
      <c r="A486" s="175">
        <v>1247</v>
      </c>
      <c r="B486" s="175" t="s">
        <v>69</v>
      </c>
      <c r="C486" s="803" t="s">
        <v>2070</v>
      </c>
      <c r="D486" s="176">
        <v>5402.46</v>
      </c>
      <c r="E486" s="716" t="s">
        <v>307</v>
      </c>
      <c r="F486" s="837">
        <v>41796</v>
      </c>
      <c r="G486" s="837">
        <v>41826</v>
      </c>
      <c r="H486" s="815">
        <v>9436</v>
      </c>
      <c r="I486" s="132"/>
    </row>
    <row r="487" spans="1:9" ht="15.75" customHeight="1" thickBot="1" x14ac:dyDescent="0.3">
      <c r="A487" s="175">
        <v>409</v>
      </c>
      <c r="B487" s="175" t="s">
        <v>1753</v>
      </c>
      <c r="C487" s="803" t="s">
        <v>2103</v>
      </c>
      <c r="D487" s="176">
        <v>55883.07</v>
      </c>
      <c r="E487" s="716" t="s">
        <v>307</v>
      </c>
      <c r="F487" s="837">
        <v>43377</v>
      </c>
      <c r="G487" s="837">
        <v>43407</v>
      </c>
      <c r="H487" s="815">
        <v>12908</v>
      </c>
      <c r="I487" s="132"/>
    </row>
    <row r="488" spans="1:9" ht="15.75" customHeight="1" thickBot="1" x14ac:dyDescent="0.3">
      <c r="A488" s="795" t="s">
        <v>1987</v>
      </c>
      <c r="B488" s="175" t="s">
        <v>2255</v>
      </c>
      <c r="C488" s="803" t="s">
        <v>2272</v>
      </c>
      <c r="D488" s="176">
        <v>139240</v>
      </c>
      <c r="E488" s="716" t="s">
        <v>307</v>
      </c>
      <c r="F488" s="837">
        <v>44158</v>
      </c>
      <c r="G488" s="836" t="s">
        <v>1966</v>
      </c>
      <c r="H488" s="815" t="s">
        <v>2300</v>
      </c>
      <c r="I488" s="132"/>
    </row>
    <row r="489" spans="1:9" ht="15.75" customHeight="1" thickBot="1" x14ac:dyDescent="0.3">
      <c r="A489" s="175">
        <v>161</v>
      </c>
      <c r="B489" s="175" t="s">
        <v>67</v>
      </c>
      <c r="C489" s="803" t="s">
        <v>2070</v>
      </c>
      <c r="D489" s="176">
        <v>235690</v>
      </c>
      <c r="E489" s="716" t="s">
        <v>307</v>
      </c>
      <c r="F489" s="837">
        <v>41780</v>
      </c>
      <c r="G489" s="837">
        <v>41810</v>
      </c>
      <c r="H489" s="815">
        <v>9462</v>
      </c>
      <c r="I489" s="132"/>
    </row>
    <row r="490" spans="1:9" ht="15.75" customHeight="1" thickBot="1" x14ac:dyDescent="0.3">
      <c r="A490" s="175">
        <v>136</v>
      </c>
      <c r="B490" s="175" t="s">
        <v>68</v>
      </c>
      <c r="C490" s="803" t="s">
        <v>306</v>
      </c>
      <c r="D490" s="176">
        <v>133632</v>
      </c>
      <c r="E490" s="716" t="s">
        <v>307</v>
      </c>
      <c r="F490" s="837">
        <v>41781</v>
      </c>
      <c r="G490" s="837">
        <v>41811</v>
      </c>
      <c r="H490" s="815">
        <v>9512</v>
      </c>
      <c r="I490" s="132"/>
    </row>
    <row r="491" spans="1:9" ht="15.75" customHeight="1" thickBot="1" x14ac:dyDescent="0.3">
      <c r="A491" s="175">
        <v>138</v>
      </c>
      <c r="B491" s="175" t="s">
        <v>68</v>
      </c>
      <c r="C491" s="803" t="s">
        <v>306</v>
      </c>
      <c r="D491" s="176">
        <v>133632</v>
      </c>
      <c r="E491" s="716" t="s">
        <v>307</v>
      </c>
      <c r="F491" s="837">
        <v>41822</v>
      </c>
      <c r="G491" s="836" t="s">
        <v>1565</v>
      </c>
      <c r="H491" s="815">
        <v>9363</v>
      </c>
      <c r="I491" s="132"/>
    </row>
    <row r="492" spans="1:9" ht="15.75" customHeight="1" thickBot="1" x14ac:dyDescent="0.3">
      <c r="A492" s="175">
        <v>141</v>
      </c>
      <c r="B492" s="175" t="s">
        <v>68</v>
      </c>
      <c r="C492" s="803" t="s">
        <v>306</v>
      </c>
      <c r="D492" s="176">
        <v>66816</v>
      </c>
      <c r="E492" s="716" t="s">
        <v>307</v>
      </c>
      <c r="F492" s="837">
        <v>41885</v>
      </c>
      <c r="G492" s="837">
        <v>41915</v>
      </c>
      <c r="H492" s="815">
        <v>9777</v>
      </c>
      <c r="I492" s="132"/>
    </row>
    <row r="493" spans="1:9" ht="15.75" customHeight="1" thickBot="1" x14ac:dyDescent="0.3">
      <c r="A493" s="175">
        <v>143</v>
      </c>
      <c r="B493" s="175" t="s">
        <v>68</v>
      </c>
      <c r="C493" s="803" t="s">
        <v>306</v>
      </c>
      <c r="D493" s="176">
        <v>51600</v>
      </c>
      <c r="E493" s="716" t="s">
        <v>307</v>
      </c>
      <c r="F493" s="837">
        <v>41901</v>
      </c>
      <c r="G493" s="837">
        <v>41931</v>
      </c>
      <c r="H493" s="815">
        <v>9103</v>
      </c>
      <c r="I493" s="132"/>
    </row>
    <row r="494" spans="1:9" ht="15.75" customHeight="1" thickBot="1" x14ac:dyDescent="0.3">
      <c r="A494" s="241">
        <v>153</v>
      </c>
      <c r="B494" s="175" t="s">
        <v>68</v>
      </c>
      <c r="C494" s="803" t="s">
        <v>306</v>
      </c>
      <c r="D494" s="176">
        <v>39472</v>
      </c>
      <c r="E494" s="716" t="s">
        <v>307</v>
      </c>
      <c r="F494" s="837">
        <v>42860</v>
      </c>
      <c r="G494" s="837">
        <v>42890</v>
      </c>
      <c r="H494" s="815">
        <v>12019</v>
      </c>
      <c r="I494" s="132"/>
    </row>
    <row r="495" spans="1:9" ht="15.75" customHeight="1" thickBot="1" x14ac:dyDescent="0.3">
      <c r="A495" s="241">
        <v>154</v>
      </c>
      <c r="B495" s="175" t="s">
        <v>68</v>
      </c>
      <c r="C495" s="803" t="s">
        <v>306</v>
      </c>
      <c r="D495" s="176">
        <v>50608</v>
      </c>
      <c r="E495" s="716" t="s">
        <v>307</v>
      </c>
      <c r="F495" s="837">
        <v>42881</v>
      </c>
      <c r="G495" s="837">
        <v>42911</v>
      </c>
      <c r="H495" s="815">
        <v>12060</v>
      </c>
      <c r="I495" s="132"/>
    </row>
    <row r="496" spans="1:9" ht="15.75" customHeight="1" thickBot="1" x14ac:dyDescent="0.3">
      <c r="A496" s="175">
        <v>144</v>
      </c>
      <c r="B496" s="175" t="s">
        <v>68</v>
      </c>
      <c r="C496" s="803" t="s">
        <v>306</v>
      </c>
      <c r="D496" s="176">
        <v>66816</v>
      </c>
      <c r="E496" s="716" t="s">
        <v>307</v>
      </c>
      <c r="F496" s="837">
        <v>41901</v>
      </c>
      <c r="G496" s="837">
        <v>41931</v>
      </c>
      <c r="H496" s="815">
        <v>9776</v>
      </c>
      <c r="I496" s="132"/>
    </row>
    <row r="497" spans="1:9" ht="15.75" customHeight="1" thickBot="1" x14ac:dyDescent="0.3">
      <c r="A497" s="175">
        <v>156</v>
      </c>
      <c r="B497" s="175" t="s">
        <v>68</v>
      </c>
      <c r="C497" s="803" t="s">
        <v>306</v>
      </c>
      <c r="D497" s="176">
        <v>59208</v>
      </c>
      <c r="E497" s="716" t="s">
        <v>307</v>
      </c>
      <c r="F497" s="836" t="s">
        <v>2505</v>
      </c>
      <c r="G497" s="837">
        <v>43008</v>
      </c>
      <c r="H497" s="815">
        <v>12111</v>
      </c>
      <c r="I497" s="132"/>
    </row>
    <row r="498" spans="1:9" ht="15.75" customHeight="1" thickBot="1" x14ac:dyDescent="0.3">
      <c r="A498" s="175">
        <v>158</v>
      </c>
      <c r="B498" s="175" t="s">
        <v>68</v>
      </c>
      <c r="C498" s="803" t="s">
        <v>306</v>
      </c>
      <c r="D498" s="176">
        <v>98680</v>
      </c>
      <c r="E498" s="716" t="s">
        <v>307</v>
      </c>
      <c r="F498" s="836" t="s">
        <v>2413</v>
      </c>
      <c r="G498" s="836" t="s">
        <v>1466</v>
      </c>
      <c r="H498" s="815">
        <v>12268</v>
      </c>
      <c r="I498" s="132"/>
    </row>
    <row r="499" spans="1:9" ht="15.75" customHeight="1" thickBot="1" x14ac:dyDescent="0.3">
      <c r="A499" s="175">
        <v>160</v>
      </c>
      <c r="B499" s="175" t="s">
        <v>68</v>
      </c>
      <c r="C499" s="803" t="s">
        <v>306</v>
      </c>
      <c r="D499" s="176">
        <v>111360</v>
      </c>
      <c r="E499" s="716" t="s">
        <v>307</v>
      </c>
      <c r="F499" s="836" t="s">
        <v>2506</v>
      </c>
      <c r="G499" s="837">
        <v>43138</v>
      </c>
      <c r="H499" s="815">
        <v>12417</v>
      </c>
      <c r="I499" s="132"/>
    </row>
    <row r="500" spans="1:9" ht="15.75" customHeight="1" thickBot="1" x14ac:dyDescent="0.3">
      <c r="A500" s="175">
        <v>15</v>
      </c>
      <c r="B500" s="175" t="s">
        <v>74</v>
      </c>
      <c r="C500" s="803" t="s">
        <v>306</v>
      </c>
      <c r="D500" s="176">
        <v>30975</v>
      </c>
      <c r="E500" s="716" t="s">
        <v>307</v>
      </c>
      <c r="F500" s="836" t="s">
        <v>2507</v>
      </c>
      <c r="G500" s="837">
        <v>41893</v>
      </c>
      <c r="H500" s="815">
        <v>9335</v>
      </c>
      <c r="I500" s="132"/>
    </row>
    <row r="501" spans="1:9" ht="15.75" customHeight="1" thickBot="1" x14ac:dyDescent="0.3">
      <c r="A501" s="175">
        <v>414</v>
      </c>
      <c r="B501" s="175" t="s">
        <v>33</v>
      </c>
      <c r="C501" s="803" t="s">
        <v>310</v>
      </c>
      <c r="D501" s="176">
        <v>5400</v>
      </c>
      <c r="E501" s="716" t="s">
        <v>307</v>
      </c>
      <c r="F501" s="837">
        <v>41467</v>
      </c>
      <c r="G501" s="836" t="s">
        <v>1567</v>
      </c>
      <c r="H501" s="815">
        <v>8930</v>
      </c>
      <c r="I501" s="132"/>
    </row>
    <row r="502" spans="1:9" ht="15.75" customHeight="1" thickBot="1" x14ac:dyDescent="0.3">
      <c r="A502" s="175">
        <v>2960</v>
      </c>
      <c r="B502" s="175" t="s">
        <v>1754</v>
      </c>
      <c r="C502" s="803" t="s">
        <v>2117</v>
      </c>
      <c r="D502" s="176">
        <v>209674.2</v>
      </c>
      <c r="E502" s="716" t="s">
        <v>307</v>
      </c>
      <c r="F502" s="837">
        <v>43378</v>
      </c>
      <c r="G502" s="837">
        <v>43408</v>
      </c>
      <c r="H502" s="815">
        <v>1030</v>
      </c>
      <c r="I502" s="132"/>
    </row>
    <row r="503" spans="1:9" ht="15.75" customHeight="1" thickBot="1" x14ac:dyDescent="0.3">
      <c r="A503" s="175">
        <v>11390</v>
      </c>
      <c r="B503" s="175" t="s">
        <v>181</v>
      </c>
      <c r="C503" s="803" t="s">
        <v>306</v>
      </c>
      <c r="D503" s="176">
        <v>24600</v>
      </c>
      <c r="E503" s="716" t="s">
        <v>307</v>
      </c>
      <c r="F503" s="837">
        <v>42893</v>
      </c>
      <c r="G503" s="837">
        <v>42923</v>
      </c>
      <c r="H503" s="815">
        <v>12144</v>
      </c>
      <c r="I503" s="132"/>
    </row>
    <row r="504" spans="1:9" ht="15.75" customHeight="1" thickBot="1" x14ac:dyDescent="0.3">
      <c r="A504" s="190">
        <v>181</v>
      </c>
      <c r="B504" s="190" t="s">
        <v>110</v>
      </c>
      <c r="C504" s="803" t="s">
        <v>2103</v>
      </c>
      <c r="D504" s="176">
        <f>962927.2-199999.98</f>
        <v>762927.22</v>
      </c>
      <c r="E504" s="716" t="s">
        <v>307</v>
      </c>
      <c r="F504" s="837">
        <v>42164</v>
      </c>
      <c r="G504" s="837">
        <v>42194</v>
      </c>
      <c r="H504" s="815">
        <v>11424</v>
      </c>
      <c r="I504" s="132"/>
    </row>
    <row r="505" spans="1:9" ht="15.75" customHeight="1" thickBot="1" x14ac:dyDescent="0.3">
      <c r="A505" s="190">
        <v>182</v>
      </c>
      <c r="B505" s="190" t="s">
        <v>110</v>
      </c>
      <c r="C505" s="803" t="s">
        <v>2103</v>
      </c>
      <c r="D505" s="176">
        <v>798093</v>
      </c>
      <c r="E505" s="716" t="s">
        <v>307</v>
      </c>
      <c r="F505" s="837">
        <v>42165</v>
      </c>
      <c r="G505" s="837">
        <v>42195</v>
      </c>
      <c r="H505" s="815">
        <v>10610</v>
      </c>
      <c r="I505" s="132"/>
    </row>
    <row r="506" spans="1:9" ht="15.75" customHeight="1" thickBot="1" x14ac:dyDescent="0.3">
      <c r="A506" s="188">
        <v>272</v>
      </c>
      <c r="B506" s="190" t="s">
        <v>110</v>
      </c>
      <c r="C506" s="803" t="s">
        <v>2118</v>
      </c>
      <c r="D506" s="176">
        <v>2399606.7000000002</v>
      </c>
      <c r="E506" s="716" t="s">
        <v>307</v>
      </c>
      <c r="F506" s="837">
        <v>42437</v>
      </c>
      <c r="G506" s="836" t="s">
        <v>1568</v>
      </c>
      <c r="H506" s="815">
        <v>10630</v>
      </c>
      <c r="I506" s="132"/>
    </row>
    <row r="507" spans="1:9" ht="15.75" customHeight="1" thickBot="1" x14ac:dyDescent="0.3">
      <c r="A507" s="190">
        <v>281</v>
      </c>
      <c r="B507" s="190" t="s">
        <v>110</v>
      </c>
      <c r="C507" s="803" t="s">
        <v>2103</v>
      </c>
      <c r="D507" s="176">
        <v>54156.1</v>
      </c>
      <c r="E507" s="716" t="s">
        <v>307</v>
      </c>
      <c r="F507" s="836" t="s">
        <v>2473</v>
      </c>
      <c r="G507" s="837">
        <v>42509</v>
      </c>
      <c r="H507" s="815">
        <v>11316</v>
      </c>
      <c r="I507" s="132"/>
    </row>
    <row r="508" spans="1:9" ht="15.75" customHeight="1" thickBot="1" x14ac:dyDescent="0.3">
      <c r="A508" s="190">
        <v>1043</v>
      </c>
      <c r="B508" s="190" t="s">
        <v>164</v>
      </c>
      <c r="C508" s="803" t="s">
        <v>471</v>
      </c>
      <c r="D508" s="176">
        <v>18523.64</v>
      </c>
      <c r="E508" s="716" t="s">
        <v>307</v>
      </c>
      <c r="F508" s="837">
        <v>42774</v>
      </c>
      <c r="G508" s="837">
        <v>42804</v>
      </c>
      <c r="H508" s="815">
        <v>885</v>
      </c>
      <c r="I508" s="132"/>
    </row>
    <row r="509" spans="1:9" ht="15.75" customHeight="1" thickBot="1" x14ac:dyDescent="0.3">
      <c r="A509" s="190">
        <v>9029</v>
      </c>
      <c r="B509" s="190" t="s">
        <v>1395</v>
      </c>
      <c r="C509" s="803" t="s">
        <v>2119</v>
      </c>
      <c r="D509" s="176">
        <v>60604.61</v>
      </c>
      <c r="E509" s="716" t="s">
        <v>307</v>
      </c>
      <c r="F509" s="836" t="s">
        <v>2480</v>
      </c>
      <c r="G509" s="837">
        <v>43587</v>
      </c>
      <c r="H509" s="815">
        <v>13107</v>
      </c>
      <c r="I509" s="132"/>
    </row>
    <row r="510" spans="1:9" ht="15.75" customHeight="1" thickBot="1" x14ac:dyDescent="0.3">
      <c r="A510" s="190">
        <v>28398</v>
      </c>
      <c r="B510" s="190" t="s">
        <v>1395</v>
      </c>
      <c r="C510" s="803" t="s">
        <v>2119</v>
      </c>
      <c r="D510" s="176">
        <v>313830.42</v>
      </c>
      <c r="E510" s="716" t="s">
        <v>307</v>
      </c>
      <c r="F510" s="836" t="s">
        <v>2508</v>
      </c>
      <c r="G510" s="837">
        <v>43594</v>
      </c>
      <c r="H510" s="815">
        <v>13129</v>
      </c>
      <c r="I510" s="132"/>
    </row>
    <row r="511" spans="1:9" ht="15.75" customHeight="1" thickBot="1" x14ac:dyDescent="0.3">
      <c r="A511" s="175">
        <v>11</v>
      </c>
      <c r="B511" s="175" t="s">
        <v>102</v>
      </c>
      <c r="C511" s="803" t="s">
        <v>2273</v>
      </c>
      <c r="D511" s="176">
        <v>112100</v>
      </c>
      <c r="E511" s="716" t="s">
        <v>307</v>
      </c>
      <c r="F511" s="836" t="s">
        <v>2509</v>
      </c>
      <c r="G511" s="837">
        <v>42125</v>
      </c>
      <c r="H511" s="815">
        <v>671</v>
      </c>
      <c r="I511" s="132"/>
    </row>
    <row r="512" spans="1:9" ht="15.75" customHeight="1" thickBot="1" x14ac:dyDescent="0.3">
      <c r="A512" s="795" t="s">
        <v>2384</v>
      </c>
      <c r="B512" s="175" t="s">
        <v>102</v>
      </c>
      <c r="C512" s="803" t="s">
        <v>2401</v>
      </c>
      <c r="D512" s="176">
        <v>528067.46</v>
      </c>
      <c r="E512" s="716" t="s">
        <v>307</v>
      </c>
      <c r="F512" s="836" t="s">
        <v>2510</v>
      </c>
      <c r="G512" s="837">
        <v>44450</v>
      </c>
      <c r="H512" s="815" t="s">
        <v>2633</v>
      </c>
      <c r="I512" s="132"/>
    </row>
    <row r="513" spans="1:9" ht="15.75" customHeight="1" thickBot="1" x14ac:dyDescent="0.3">
      <c r="A513" s="190">
        <v>22</v>
      </c>
      <c r="B513" s="175" t="s">
        <v>102</v>
      </c>
      <c r="C513" s="803" t="s">
        <v>2273</v>
      </c>
      <c r="D513" s="176">
        <f>234821.02-133691.44</f>
        <v>101129.57999999999</v>
      </c>
      <c r="E513" s="716" t="s">
        <v>307</v>
      </c>
      <c r="F513" s="836" t="s">
        <v>2492</v>
      </c>
      <c r="G513" s="837">
        <v>42256</v>
      </c>
      <c r="H513" s="815">
        <v>658</v>
      </c>
      <c r="I513" s="132"/>
    </row>
    <row r="514" spans="1:9" ht="15.75" customHeight="1" thickBot="1" x14ac:dyDescent="0.3">
      <c r="A514" s="190">
        <v>38</v>
      </c>
      <c r="B514" s="190" t="s">
        <v>1357</v>
      </c>
      <c r="C514" s="803" t="s">
        <v>2120</v>
      </c>
      <c r="D514" s="176">
        <v>583200</v>
      </c>
      <c r="E514" s="716" t="s">
        <v>307</v>
      </c>
      <c r="F514" s="836" t="s">
        <v>1526</v>
      </c>
      <c r="G514" s="837">
        <v>43611</v>
      </c>
      <c r="H514" s="815">
        <v>13120</v>
      </c>
      <c r="I514" s="132"/>
    </row>
    <row r="515" spans="1:9" ht="15.75" customHeight="1" thickBot="1" x14ac:dyDescent="0.3">
      <c r="A515" s="190">
        <v>37</v>
      </c>
      <c r="B515" s="190" t="s">
        <v>1357</v>
      </c>
      <c r="C515" s="803" t="s">
        <v>2120</v>
      </c>
      <c r="D515" s="176">
        <f>585600-304512</f>
        <v>281088</v>
      </c>
      <c r="E515" s="716" t="s">
        <v>307</v>
      </c>
      <c r="F515" s="837">
        <v>43553</v>
      </c>
      <c r="G515" s="836" t="s">
        <v>1569</v>
      </c>
      <c r="H515" s="815">
        <v>13105</v>
      </c>
      <c r="I515" s="132"/>
    </row>
    <row r="516" spans="1:9" ht="15.75" customHeight="1" thickBot="1" x14ac:dyDescent="0.3">
      <c r="A516" s="187">
        <v>72</v>
      </c>
      <c r="B516" s="175" t="s">
        <v>140</v>
      </c>
      <c r="C516" s="803" t="s">
        <v>2121</v>
      </c>
      <c r="D516" s="176">
        <f>160000-60000</f>
        <v>100000</v>
      </c>
      <c r="E516" s="716" t="s">
        <v>307</v>
      </c>
      <c r="F516" s="837">
        <v>42425</v>
      </c>
      <c r="G516" s="837">
        <v>42455</v>
      </c>
      <c r="H516" s="815">
        <v>775</v>
      </c>
      <c r="I516" s="132"/>
    </row>
    <row r="517" spans="1:9" ht="15.75" customHeight="1" thickBot="1" x14ac:dyDescent="0.3">
      <c r="A517" s="175">
        <v>866</v>
      </c>
      <c r="B517" s="175" t="s">
        <v>219</v>
      </c>
      <c r="C517" s="803" t="s">
        <v>320</v>
      </c>
      <c r="D517" s="176">
        <v>143112.17000000001</v>
      </c>
      <c r="E517" s="716" t="s">
        <v>307</v>
      </c>
      <c r="F517" s="837">
        <v>43138</v>
      </c>
      <c r="G517" s="837">
        <v>43168</v>
      </c>
      <c r="H517" s="815">
        <v>12479</v>
      </c>
      <c r="I517" s="132"/>
    </row>
    <row r="518" spans="1:9" ht="15.75" customHeight="1" thickBot="1" x14ac:dyDescent="0.3">
      <c r="A518" s="175">
        <v>925</v>
      </c>
      <c r="B518" s="175" t="s">
        <v>219</v>
      </c>
      <c r="C518" s="803" t="s">
        <v>320</v>
      </c>
      <c r="D518" s="176">
        <v>390367.6</v>
      </c>
      <c r="E518" s="716" t="s">
        <v>307</v>
      </c>
      <c r="F518" s="837">
        <v>43154</v>
      </c>
      <c r="G518" s="837">
        <v>43184</v>
      </c>
      <c r="H518" s="815">
        <v>12511</v>
      </c>
      <c r="I518" s="132"/>
    </row>
    <row r="519" spans="1:9" ht="15.75" customHeight="1" thickBot="1" x14ac:dyDescent="0.3">
      <c r="A519" s="795" t="s">
        <v>2329</v>
      </c>
      <c r="B519" s="175" t="s">
        <v>219</v>
      </c>
      <c r="C519" s="803" t="s">
        <v>308</v>
      </c>
      <c r="D519" s="176">
        <v>180327.6</v>
      </c>
      <c r="E519" s="716" t="s">
        <v>307</v>
      </c>
      <c r="F519" s="837">
        <v>44323</v>
      </c>
      <c r="G519" s="837">
        <v>44353</v>
      </c>
      <c r="H519" s="815" t="s">
        <v>2361</v>
      </c>
      <c r="I519" s="132"/>
    </row>
    <row r="520" spans="1:9" ht="15.75" customHeight="1" thickBot="1" x14ac:dyDescent="0.3">
      <c r="A520" s="188">
        <v>311</v>
      </c>
      <c r="B520" s="175" t="s">
        <v>219</v>
      </c>
      <c r="C520" s="803" t="s">
        <v>312</v>
      </c>
      <c r="D520" s="176">
        <v>213381.52</v>
      </c>
      <c r="E520" s="716" t="s">
        <v>307</v>
      </c>
      <c r="F520" s="836" t="s">
        <v>1490</v>
      </c>
      <c r="G520" s="837">
        <v>43246</v>
      </c>
      <c r="H520" s="815">
        <v>11321</v>
      </c>
      <c r="I520" s="132"/>
    </row>
    <row r="521" spans="1:9" ht="15.75" customHeight="1" thickBot="1" x14ac:dyDescent="0.3">
      <c r="A521" s="175">
        <v>1134</v>
      </c>
      <c r="B521" s="175" t="s">
        <v>219</v>
      </c>
      <c r="C521" s="803" t="s">
        <v>320</v>
      </c>
      <c r="D521" s="176">
        <v>227822.6</v>
      </c>
      <c r="E521" s="716" t="s">
        <v>307</v>
      </c>
      <c r="F521" s="837">
        <v>43230</v>
      </c>
      <c r="G521" s="837">
        <v>43260</v>
      </c>
      <c r="H521" s="815">
        <v>12626</v>
      </c>
      <c r="I521" s="132"/>
    </row>
    <row r="522" spans="1:9" ht="15.75" customHeight="1" thickBot="1" x14ac:dyDescent="0.3">
      <c r="A522" s="175">
        <v>2</v>
      </c>
      <c r="B522" s="175" t="s">
        <v>238</v>
      </c>
      <c r="C522" s="803" t="s">
        <v>340</v>
      </c>
      <c r="D522" s="176">
        <v>164850</v>
      </c>
      <c r="E522" s="716" t="s">
        <v>307</v>
      </c>
      <c r="F522" s="837">
        <v>43283</v>
      </c>
      <c r="G522" s="836" t="s">
        <v>1570</v>
      </c>
      <c r="H522" s="815">
        <v>12683</v>
      </c>
      <c r="I522" s="132"/>
    </row>
    <row r="523" spans="1:9" ht="15.75" customHeight="1" thickBot="1" x14ac:dyDescent="0.3">
      <c r="A523" s="795" t="s">
        <v>1831</v>
      </c>
      <c r="B523" s="175" t="s">
        <v>253</v>
      </c>
      <c r="C523" s="803" t="s">
        <v>308</v>
      </c>
      <c r="D523" s="176">
        <v>110001.62</v>
      </c>
      <c r="E523" s="716" t="s">
        <v>307</v>
      </c>
      <c r="F523" s="837">
        <v>43350</v>
      </c>
      <c r="G523" s="837">
        <v>43380</v>
      </c>
      <c r="H523" s="815">
        <v>12786</v>
      </c>
      <c r="I523" s="132"/>
    </row>
    <row r="524" spans="1:9" ht="15.75" customHeight="1" thickBot="1" x14ac:dyDescent="0.3">
      <c r="A524" s="795" t="s">
        <v>2385</v>
      </c>
      <c r="B524" s="175" t="s">
        <v>253</v>
      </c>
      <c r="C524" s="803" t="s">
        <v>306</v>
      </c>
      <c r="D524" s="176">
        <v>28000</v>
      </c>
      <c r="E524" s="716" t="s">
        <v>307</v>
      </c>
      <c r="F524" s="837">
        <v>44378</v>
      </c>
      <c r="G524" s="837">
        <v>44408</v>
      </c>
      <c r="H524" s="815" t="s">
        <v>2634</v>
      </c>
      <c r="I524" s="132"/>
    </row>
    <row r="525" spans="1:9" ht="15.75" customHeight="1" thickBot="1" x14ac:dyDescent="0.3">
      <c r="A525" s="795" t="s">
        <v>2386</v>
      </c>
      <c r="B525" s="175" t="s">
        <v>253</v>
      </c>
      <c r="C525" s="803" t="s">
        <v>310</v>
      </c>
      <c r="D525" s="176">
        <v>110000</v>
      </c>
      <c r="E525" s="716" t="s">
        <v>307</v>
      </c>
      <c r="F525" s="837">
        <v>44378</v>
      </c>
      <c r="G525" s="837">
        <v>44408</v>
      </c>
      <c r="H525" s="815" t="s">
        <v>2635</v>
      </c>
      <c r="I525" s="132"/>
    </row>
    <row r="526" spans="1:9" ht="15.75" customHeight="1" thickBot="1" x14ac:dyDescent="0.3">
      <c r="A526" s="187">
        <v>24</v>
      </c>
      <c r="B526" s="202" t="s">
        <v>119</v>
      </c>
      <c r="C526" s="803" t="s">
        <v>312</v>
      </c>
      <c r="D526" s="176">
        <v>26274.23</v>
      </c>
      <c r="E526" s="716" t="s">
        <v>307</v>
      </c>
      <c r="F526" s="837">
        <v>42248</v>
      </c>
      <c r="G526" s="837">
        <v>42278</v>
      </c>
      <c r="H526" s="815">
        <v>11145</v>
      </c>
      <c r="I526" s="132"/>
    </row>
    <row r="527" spans="1:9" ht="15.75" customHeight="1" thickBot="1" x14ac:dyDescent="0.3">
      <c r="A527" s="798" t="s">
        <v>2387</v>
      </c>
      <c r="B527" s="202" t="s">
        <v>119</v>
      </c>
      <c r="C527" s="803" t="s">
        <v>2402</v>
      </c>
      <c r="D527" s="176">
        <v>49324</v>
      </c>
      <c r="E527" s="716" t="s">
        <v>307</v>
      </c>
      <c r="F527" s="836" t="s">
        <v>2510</v>
      </c>
      <c r="G527" s="837">
        <v>44450</v>
      </c>
      <c r="H527" s="815" t="s">
        <v>2636</v>
      </c>
      <c r="I527" s="132"/>
    </row>
    <row r="528" spans="1:9" ht="15.75" customHeight="1" thickBot="1" x14ac:dyDescent="0.3">
      <c r="A528" s="188">
        <v>42</v>
      </c>
      <c r="B528" s="202" t="s">
        <v>119</v>
      </c>
      <c r="C528" s="803" t="s">
        <v>312</v>
      </c>
      <c r="D528" s="176">
        <v>259541.63</v>
      </c>
      <c r="E528" s="716" t="s">
        <v>307</v>
      </c>
      <c r="F528" s="837">
        <v>42416</v>
      </c>
      <c r="G528" s="837">
        <v>42446</v>
      </c>
      <c r="H528" s="815">
        <v>11321</v>
      </c>
      <c r="I528" s="132"/>
    </row>
    <row r="529" spans="1:9" ht="15.75" customHeight="1" thickBot="1" x14ac:dyDescent="0.3">
      <c r="A529" s="798" t="s">
        <v>1986</v>
      </c>
      <c r="B529" s="202" t="s">
        <v>2256</v>
      </c>
      <c r="C529" s="803" t="s">
        <v>2274</v>
      </c>
      <c r="D529" s="176">
        <v>195354.9</v>
      </c>
      <c r="E529" s="716" t="s">
        <v>307</v>
      </c>
      <c r="F529" s="836" t="s">
        <v>2511</v>
      </c>
      <c r="G529" s="837">
        <v>44248</v>
      </c>
      <c r="H529" s="815" t="s">
        <v>2301</v>
      </c>
      <c r="I529" s="132"/>
    </row>
    <row r="530" spans="1:9" ht="15.75" customHeight="1" thickBot="1" x14ac:dyDescent="0.3">
      <c r="A530" s="188">
        <v>22</v>
      </c>
      <c r="B530" s="214" t="s">
        <v>157</v>
      </c>
      <c r="C530" s="803" t="s">
        <v>312</v>
      </c>
      <c r="D530" s="176">
        <v>701531.95</v>
      </c>
      <c r="E530" s="716" t="s">
        <v>307</v>
      </c>
      <c r="F530" s="837">
        <v>42564</v>
      </c>
      <c r="G530" s="836" t="s">
        <v>1571</v>
      </c>
      <c r="H530" s="815">
        <v>11569</v>
      </c>
      <c r="I530" s="132"/>
    </row>
    <row r="531" spans="1:9" ht="15.75" customHeight="1" thickBot="1" x14ac:dyDescent="0.3">
      <c r="A531" s="798" t="s">
        <v>1989</v>
      </c>
      <c r="B531" s="214" t="s">
        <v>1976</v>
      </c>
      <c r="C531" s="803" t="s">
        <v>308</v>
      </c>
      <c r="D531" s="176">
        <v>112000</v>
      </c>
      <c r="E531" s="716" t="s">
        <v>307</v>
      </c>
      <c r="F531" s="836" t="s">
        <v>1902</v>
      </c>
      <c r="G531" s="836" t="s">
        <v>2028</v>
      </c>
      <c r="H531" s="815" t="s">
        <v>2005</v>
      </c>
      <c r="I531" s="132"/>
    </row>
    <row r="532" spans="1:9" ht="15.75" customHeight="1" thickBot="1" x14ac:dyDescent="0.3">
      <c r="A532" s="188">
        <v>801073</v>
      </c>
      <c r="B532" s="214" t="s">
        <v>807</v>
      </c>
      <c r="C532" s="803" t="s">
        <v>2081</v>
      </c>
      <c r="D532" s="176">
        <v>250783.7</v>
      </c>
      <c r="E532" s="716" t="s">
        <v>307</v>
      </c>
      <c r="F532" s="837">
        <v>43669</v>
      </c>
      <c r="G532" s="836" t="s">
        <v>1661</v>
      </c>
      <c r="H532" s="815">
        <v>13066</v>
      </c>
      <c r="I532" s="132"/>
    </row>
    <row r="533" spans="1:9" ht="15.75" customHeight="1" thickBot="1" x14ac:dyDescent="0.3">
      <c r="A533" s="188">
        <v>20180418</v>
      </c>
      <c r="B533" s="214" t="s">
        <v>807</v>
      </c>
      <c r="C533" s="803" t="s">
        <v>2123</v>
      </c>
      <c r="D533" s="176">
        <v>1006215.6</v>
      </c>
      <c r="E533" s="716" t="s">
        <v>307</v>
      </c>
      <c r="F533" s="837">
        <v>43525</v>
      </c>
      <c r="G533" s="837">
        <v>43555</v>
      </c>
      <c r="H533" s="815">
        <v>13059</v>
      </c>
      <c r="I533" s="132"/>
    </row>
    <row r="534" spans="1:9" ht="15.75" customHeight="1" thickBot="1" x14ac:dyDescent="0.3">
      <c r="A534" s="188">
        <v>183</v>
      </c>
      <c r="B534" s="214" t="s">
        <v>1878</v>
      </c>
      <c r="C534" s="803" t="s">
        <v>308</v>
      </c>
      <c r="D534" s="176">
        <v>64000</v>
      </c>
      <c r="E534" s="716" t="s">
        <v>307</v>
      </c>
      <c r="F534" s="837">
        <v>44099</v>
      </c>
      <c r="G534" s="837">
        <v>44129</v>
      </c>
      <c r="H534" s="815" t="s">
        <v>1889</v>
      </c>
      <c r="I534" s="132"/>
    </row>
    <row r="535" spans="1:9" ht="15.75" customHeight="1" thickBot="1" x14ac:dyDescent="0.3">
      <c r="A535" s="188">
        <v>206</v>
      </c>
      <c r="B535" s="214" t="s">
        <v>1878</v>
      </c>
      <c r="C535" s="803" t="s">
        <v>306</v>
      </c>
      <c r="D535" s="176">
        <v>268515</v>
      </c>
      <c r="E535" s="716" t="s">
        <v>307</v>
      </c>
      <c r="F535" s="837">
        <v>44229</v>
      </c>
      <c r="G535" s="837">
        <v>44259</v>
      </c>
      <c r="H535" s="815" t="s">
        <v>2362</v>
      </c>
      <c r="I535" s="132"/>
    </row>
    <row r="536" spans="1:9" ht="15.75" customHeight="1" thickBot="1" x14ac:dyDescent="0.3">
      <c r="A536" s="188">
        <v>188</v>
      </c>
      <c r="B536" s="214" t="s">
        <v>1878</v>
      </c>
      <c r="C536" s="803" t="s">
        <v>308</v>
      </c>
      <c r="D536" s="176">
        <v>115200</v>
      </c>
      <c r="E536" s="716" t="s">
        <v>307</v>
      </c>
      <c r="F536" s="837">
        <v>44100</v>
      </c>
      <c r="G536" s="837">
        <v>44130</v>
      </c>
      <c r="H536" s="815" t="s">
        <v>1889</v>
      </c>
      <c r="I536" s="132"/>
    </row>
    <row r="537" spans="1:9" ht="15.75" customHeight="1" thickBot="1" x14ac:dyDescent="0.3">
      <c r="A537" s="175">
        <v>84</v>
      </c>
      <c r="B537" s="175" t="s">
        <v>16</v>
      </c>
      <c r="C537" s="803" t="s">
        <v>312</v>
      </c>
      <c r="D537" s="176">
        <v>38765.599999999999</v>
      </c>
      <c r="E537" s="716" t="s">
        <v>307</v>
      </c>
      <c r="F537" s="836" t="s">
        <v>2504</v>
      </c>
      <c r="G537" s="836" t="s">
        <v>1562</v>
      </c>
      <c r="H537" s="815">
        <v>9690</v>
      </c>
      <c r="I537" s="132"/>
    </row>
    <row r="538" spans="1:9" ht="15.75" customHeight="1" thickBot="1" x14ac:dyDescent="0.3">
      <c r="A538" s="175">
        <v>13497</v>
      </c>
      <c r="B538" s="175" t="s">
        <v>17</v>
      </c>
      <c r="C538" s="803" t="s">
        <v>320</v>
      </c>
      <c r="D538" s="176">
        <v>221837.5</v>
      </c>
      <c r="E538" s="716" t="s">
        <v>307</v>
      </c>
      <c r="F538" s="836" t="s">
        <v>2512</v>
      </c>
      <c r="G538" s="836" t="s">
        <v>1572</v>
      </c>
      <c r="H538" s="815">
        <v>245</v>
      </c>
      <c r="I538" s="132"/>
    </row>
    <row r="539" spans="1:9" ht="15.75" customHeight="1" thickBot="1" x14ac:dyDescent="0.3">
      <c r="A539" s="175">
        <v>13798</v>
      </c>
      <c r="B539" s="175" t="s">
        <v>17</v>
      </c>
      <c r="C539" s="803" t="s">
        <v>320</v>
      </c>
      <c r="D539" s="176">
        <v>41754</v>
      </c>
      <c r="E539" s="716" t="s">
        <v>307</v>
      </c>
      <c r="F539" s="836" t="s">
        <v>2513</v>
      </c>
      <c r="G539" s="837">
        <v>40964</v>
      </c>
      <c r="H539" s="815">
        <v>6628</v>
      </c>
      <c r="I539" s="132"/>
    </row>
    <row r="540" spans="1:9" ht="15.75" customHeight="1" thickBot="1" x14ac:dyDescent="0.3">
      <c r="A540" s="175">
        <v>13902</v>
      </c>
      <c r="B540" s="175" t="s">
        <v>17</v>
      </c>
      <c r="C540" s="803" t="s">
        <v>320</v>
      </c>
      <c r="D540" s="176">
        <v>69590.02</v>
      </c>
      <c r="E540" s="716" t="s">
        <v>307</v>
      </c>
      <c r="F540" s="837">
        <v>40940</v>
      </c>
      <c r="G540" s="837">
        <v>40970</v>
      </c>
      <c r="H540" s="815">
        <v>6726</v>
      </c>
      <c r="I540" s="132"/>
    </row>
    <row r="541" spans="1:9" ht="15.75" customHeight="1" thickBot="1" x14ac:dyDescent="0.3">
      <c r="A541" s="175">
        <v>1327</v>
      </c>
      <c r="B541" s="175" t="s">
        <v>17</v>
      </c>
      <c r="C541" s="803" t="s">
        <v>320</v>
      </c>
      <c r="D541" s="176">
        <v>139180</v>
      </c>
      <c r="E541" s="716" t="s">
        <v>307</v>
      </c>
      <c r="F541" s="836" t="s">
        <v>2514</v>
      </c>
      <c r="G541" s="837">
        <v>42274</v>
      </c>
      <c r="H541" s="815">
        <v>6784</v>
      </c>
      <c r="I541" s="132"/>
    </row>
    <row r="542" spans="1:9" ht="15.75" customHeight="1" thickBot="1" x14ac:dyDescent="0.3">
      <c r="A542" s="175">
        <v>158</v>
      </c>
      <c r="B542" s="175" t="s">
        <v>227</v>
      </c>
      <c r="C542" s="803" t="s">
        <v>308</v>
      </c>
      <c r="D542" s="176">
        <v>52901</v>
      </c>
      <c r="E542" s="716" t="s">
        <v>307</v>
      </c>
      <c r="F542" s="837">
        <v>43165</v>
      </c>
      <c r="G542" s="836" t="s">
        <v>1573</v>
      </c>
      <c r="H542" s="815">
        <v>12524</v>
      </c>
      <c r="I542" s="132"/>
    </row>
    <row r="543" spans="1:9" ht="15.75" customHeight="1" thickBot="1" x14ac:dyDescent="0.3">
      <c r="A543" s="175" t="s">
        <v>228</v>
      </c>
      <c r="B543" s="175" t="s">
        <v>227</v>
      </c>
      <c r="C543" s="803" t="s">
        <v>2124</v>
      </c>
      <c r="D543" s="176">
        <v>1180</v>
      </c>
      <c r="E543" s="716" t="s">
        <v>307</v>
      </c>
      <c r="F543" s="837">
        <v>43166</v>
      </c>
      <c r="G543" s="836" t="s">
        <v>1574</v>
      </c>
      <c r="H543" s="815">
        <v>983</v>
      </c>
      <c r="I543" s="132"/>
    </row>
    <row r="544" spans="1:9" ht="15.75" customHeight="1" thickBot="1" x14ac:dyDescent="0.3">
      <c r="A544" s="175">
        <v>284</v>
      </c>
      <c r="B544" s="175" t="s">
        <v>227</v>
      </c>
      <c r="C544" s="803" t="s">
        <v>2124</v>
      </c>
      <c r="D544" s="176">
        <v>39479.5</v>
      </c>
      <c r="E544" s="716" t="s">
        <v>307</v>
      </c>
      <c r="F544" s="836" t="s">
        <v>1548</v>
      </c>
      <c r="G544" s="837">
        <v>43238</v>
      </c>
      <c r="H544" s="815">
        <v>12564</v>
      </c>
      <c r="I544" s="132"/>
    </row>
    <row r="545" spans="1:9" ht="15.75" customHeight="1" thickBot="1" x14ac:dyDescent="0.3">
      <c r="A545" s="175">
        <v>205</v>
      </c>
      <c r="B545" s="175" t="s">
        <v>227</v>
      </c>
      <c r="C545" s="803" t="s">
        <v>308</v>
      </c>
      <c r="D545" s="176">
        <v>1483.3</v>
      </c>
      <c r="E545" s="716" t="s">
        <v>307</v>
      </c>
      <c r="F545" s="837">
        <v>43187</v>
      </c>
      <c r="G545" s="836" t="s">
        <v>1504</v>
      </c>
      <c r="H545" s="815">
        <v>12548</v>
      </c>
      <c r="I545" s="132"/>
    </row>
    <row r="546" spans="1:9" ht="15.75" customHeight="1" thickBot="1" x14ac:dyDescent="0.3">
      <c r="A546" s="175">
        <v>311</v>
      </c>
      <c r="B546" s="175" t="s">
        <v>227</v>
      </c>
      <c r="C546" s="803" t="s">
        <v>308</v>
      </c>
      <c r="D546" s="176">
        <v>7270</v>
      </c>
      <c r="E546" s="716" t="s">
        <v>307</v>
      </c>
      <c r="F546" s="836" t="s">
        <v>1490</v>
      </c>
      <c r="G546" s="837">
        <v>43246</v>
      </c>
      <c r="H546" s="815">
        <v>12598</v>
      </c>
      <c r="I546" s="132"/>
    </row>
    <row r="547" spans="1:9" ht="15.75" customHeight="1" thickBot="1" x14ac:dyDescent="0.3">
      <c r="A547" s="175">
        <v>316</v>
      </c>
      <c r="B547" s="175" t="s">
        <v>227</v>
      </c>
      <c r="C547" s="803" t="s">
        <v>308</v>
      </c>
      <c r="D547" s="176">
        <v>240960</v>
      </c>
      <c r="E547" s="716" t="s">
        <v>307</v>
      </c>
      <c r="F547" s="836" t="s">
        <v>1490</v>
      </c>
      <c r="G547" s="837">
        <v>43246</v>
      </c>
      <c r="H547" s="815">
        <v>12573</v>
      </c>
      <c r="I547" s="132"/>
    </row>
    <row r="548" spans="1:9" ht="15.75" customHeight="1" thickBot="1" x14ac:dyDescent="0.3">
      <c r="A548" s="175">
        <v>1087</v>
      </c>
      <c r="B548" s="175" t="s">
        <v>227</v>
      </c>
      <c r="C548" s="803" t="s">
        <v>308</v>
      </c>
      <c r="D548" s="176">
        <v>150840.48000000001</v>
      </c>
      <c r="E548" s="716" t="s">
        <v>307</v>
      </c>
      <c r="F548" s="837">
        <v>43433</v>
      </c>
      <c r="G548" s="836" t="s">
        <v>1496</v>
      </c>
      <c r="H548" s="815">
        <v>12956</v>
      </c>
      <c r="I548" s="132"/>
    </row>
    <row r="549" spans="1:9" ht="15.75" customHeight="1" thickBot="1" x14ac:dyDescent="0.3">
      <c r="A549" s="175">
        <v>1221</v>
      </c>
      <c r="B549" s="175" t="s">
        <v>227</v>
      </c>
      <c r="C549" s="803" t="s">
        <v>340</v>
      </c>
      <c r="D549" s="176">
        <v>146865.04</v>
      </c>
      <c r="E549" s="716" t="s">
        <v>307</v>
      </c>
      <c r="F549" s="836" t="s">
        <v>1663</v>
      </c>
      <c r="G549" s="837">
        <v>43502</v>
      </c>
      <c r="H549" s="815">
        <v>12751</v>
      </c>
      <c r="I549" s="132"/>
    </row>
    <row r="550" spans="1:9" ht="15.75" customHeight="1" thickBot="1" x14ac:dyDescent="0.3">
      <c r="A550" s="175">
        <v>2473</v>
      </c>
      <c r="B550" s="175" t="s">
        <v>227</v>
      </c>
      <c r="C550" s="803" t="s">
        <v>2275</v>
      </c>
      <c r="D550" s="176">
        <v>349965</v>
      </c>
      <c r="E550" s="716" t="s">
        <v>307</v>
      </c>
      <c r="F550" s="836" t="s">
        <v>2515</v>
      </c>
      <c r="G550" s="836" t="s">
        <v>2323</v>
      </c>
      <c r="H550" s="815">
        <v>1153</v>
      </c>
      <c r="I550" s="132"/>
    </row>
    <row r="551" spans="1:9" ht="15.75" customHeight="1" thickBot="1" x14ac:dyDescent="0.3">
      <c r="A551" s="175">
        <v>2541</v>
      </c>
      <c r="B551" s="175" t="s">
        <v>227</v>
      </c>
      <c r="C551" s="803" t="s">
        <v>2082</v>
      </c>
      <c r="D551" s="176">
        <v>221204.68</v>
      </c>
      <c r="E551" s="716" t="s">
        <v>307</v>
      </c>
      <c r="F551" s="836" t="s">
        <v>2516</v>
      </c>
      <c r="G551" s="836" t="s">
        <v>1738</v>
      </c>
      <c r="H551" s="815">
        <v>13371</v>
      </c>
      <c r="I551" s="132"/>
    </row>
    <row r="552" spans="1:9" ht="15.75" customHeight="1" thickBot="1" x14ac:dyDescent="0.3">
      <c r="A552" s="175">
        <v>3615</v>
      </c>
      <c r="B552" s="175" t="s">
        <v>227</v>
      </c>
      <c r="C552" s="803" t="s">
        <v>2125</v>
      </c>
      <c r="D552" s="176">
        <v>464437.92</v>
      </c>
      <c r="E552" s="716" t="s">
        <v>307</v>
      </c>
      <c r="F552" s="836" t="s">
        <v>2517</v>
      </c>
      <c r="G552" s="837">
        <v>44245</v>
      </c>
      <c r="H552" s="815" t="s">
        <v>2006</v>
      </c>
      <c r="I552" s="132"/>
    </row>
    <row r="553" spans="1:9" ht="15.75" customHeight="1" thickBot="1" x14ac:dyDescent="0.3">
      <c r="A553" s="175">
        <v>3559</v>
      </c>
      <c r="B553" s="175" t="s">
        <v>227</v>
      </c>
      <c r="C553" s="803" t="s">
        <v>2125</v>
      </c>
      <c r="D553" s="176">
        <v>17545.63</v>
      </c>
      <c r="E553" s="716" t="s">
        <v>307</v>
      </c>
      <c r="F553" s="836" t="s">
        <v>2518</v>
      </c>
      <c r="G553" s="837">
        <v>44233</v>
      </c>
      <c r="H553" s="815" t="s">
        <v>2007</v>
      </c>
      <c r="I553" s="132"/>
    </row>
    <row r="554" spans="1:9" ht="15.75" customHeight="1" thickBot="1" x14ac:dyDescent="0.3">
      <c r="A554" s="175">
        <v>2587</v>
      </c>
      <c r="B554" s="175" t="s">
        <v>227</v>
      </c>
      <c r="C554" s="803" t="s">
        <v>2082</v>
      </c>
      <c r="D554" s="176">
        <v>974651.92</v>
      </c>
      <c r="E554" s="716" t="s">
        <v>307</v>
      </c>
      <c r="F554" s="836" t="s">
        <v>2519</v>
      </c>
      <c r="G554" s="836" t="s">
        <v>1739</v>
      </c>
      <c r="H554" s="815">
        <v>13384</v>
      </c>
      <c r="I554" s="132"/>
    </row>
    <row r="555" spans="1:9" ht="15.75" customHeight="1" thickBot="1" x14ac:dyDescent="0.3">
      <c r="A555" s="175">
        <v>112</v>
      </c>
      <c r="B555" s="175" t="s">
        <v>227</v>
      </c>
      <c r="C555" s="803" t="s">
        <v>2126</v>
      </c>
      <c r="D555" s="176">
        <v>1000</v>
      </c>
      <c r="E555" s="716" t="s">
        <v>307</v>
      </c>
      <c r="F555" s="837">
        <v>43363</v>
      </c>
      <c r="G555" s="837">
        <v>43393</v>
      </c>
      <c r="H555" s="815">
        <v>1053</v>
      </c>
      <c r="I555" s="132"/>
    </row>
    <row r="556" spans="1:9" ht="15.75" customHeight="1" thickBot="1" x14ac:dyDescent="0.3">
      <c r="A556" s="175">
        <v>1355</v>
      </c>
      <c r="B556" s="175" t="s">
        <v>227</v>
      </c>
      <c r="C556" s="803" t="s">
        <v>340</v>
      </c>
      <c r="D556" s="176">
        <v>66396.649999999994</v>
      </c>
      <c r="E556" s="716" t="s">
        <v>307</v>
      </c>
      <c r="F556" s="837">
        <v>43530</v>
      </c>
      <c r="G556" s="836" t="s">
        <v>1550</v>
      </c>
      <c r="H556" s="815">
        <v>13042</v>
      </c>
      <c r="I556" s="132"/>
    </row>
    <row r="557" spans="1:9" ht="15.75" customHeight="1" thickBot="1" x14ac:dyDescent="0.3">
      <c r="A557" s="175">
        <v>3</v>
      </c>
      <c r="B557" s="175" t="s">
        <v>237</v>
      </c>
      <c r="C557" s="803" t="s">
        <v>2127</v>
      </c>
      <c r="D557" s="176">
        <v>768838</v>
      </c>
      <c r="E557" s="716" t="s">
        <v>307</v>
      </c>
      <c r="F557" s="837">
        <v>43282</v>
      </c>
      <c r="G557" s="837">
        <v>43312</v>
      </c>
      <c r="H557" s="815">
        <v>12671</v>
      </c>
      <c r="I557" s="132"/>
    </row>
    <row r="558" spans="1:9" ht="15.75" customHeight="1" thickBot="1" x14ac:dyDescent="0.3">
      <c r="A558" s="188">
        <v>4</v>
      </c>
      <c r="B558" s="202" t="s">
        <v>237</v>
      </c>
      <c r="C558" s="803" t="s">
        <v>2127</v>
      </c>
      <c r="D558" s="176">
        <v>481935</v>
      </c>
      <c r="E558" s="716" t="s">
        <v>307</v>
      </c>
      <c r="F558" s="837">
        <v>43301</v>
      </c>
      <c r="G558" s="836" t="s">
        <v>1575</v>
      </c>
      <c r="H558" s="815">
        <v>12696</v>
      </c>
      <c r="I558" s="132"/>
    </row>
    <row r="559" spans="1:9" ht="15.75" customHeight="1" thickBot="1" x14ac:dyDescent="0.3">
      <c r="A559" s="188">
        <v>31695</v>
      </c>
      <c r="B559" s="202" t="s">
        <v>2335</v>
      </c>
      <c r="C559" s="803" t="s">
        <v>308</v>
      </c>
      <c r="D559" s="176">
        <v>36480.879999999997</v>
      </c>
      <c r="E559" s="716" t="s">
        <v>307</v>
      </c>
      <c r="F559" s="837">
        <v>44326</v>
      </c>
      <c r="G559" s="837">
        <v>44356</v>
      </c>
      <c r="H559" s="815" t="s">
        <v>2363</v>
      </c>
      <c r="I559" s="132"/>
    </row>
    <row r="560" spans="1:9" ht="15.75" customHeight="1" thickBot="1" x14ac:dyDescent="0.3">
      <c r="A560" s="188">
        <v>4</v>
      </c>
      <c r="B560" s="202" t="s">
        <v>1378</v>
      </c>
      <c r="C560" s="803" t="s">
        <v>306</v>
      </c>
      <c r="D560" s="176">
        <v>207080.4</v>
      </c>
      <c r="E560" s="716" t="s">
        <v>307</v>
      </c>
      <c r="F560" s="837">
        <v>43521</v>
      </c>
      <c r="G560" s="837">
        <v>43551</v>
      </c>
      <c r="H560" s="815">
        <v>13052</v>
      </c>
      <c r="I560" s="132"/>
    </row>
    <row r="561" spans="1:9" ht="15.75" customHeight="1" thickBot="1" x14ac:dyDescent="0.3">
      <c r="A561" s="188">
        <v>14788</v>
      </c>
      <c r="B561" s="202" t="s">
        <v>136</v>
      </c>
      <c r="C561" s="803" t="s">
        <v>308</v>
      </c>
      <c r="D561" s="176">
        <v>5605</v>
      </c>
      <c r="E561" s="716" t="s">
        <v>307</v>
      </c>
      <c r="F561" s="837">
        <v>42809</v>
      </c>
      <c r="G561" s="836" t="s">
        <v>1577</v>
      </c>
      <c r="H561" s="815">
        <v>11900</v>
      </c>
      <c r="I561" s="132"/>
    </row>
    <row r="562" spans="1:9" ht="15.75" customHeight="1" thickBot="1" x14ac:dyDescent="0.3">
      <c r="A562" s="188">
        <v>15109</v>
      </c>
      <c r="B562" s="202" t="s">
        <v>136</v>
      </c>
      <c r="C562" s="803" t="s">
        <v>308</v>
      </c>
      <c r="D562" s="176">
        <v>14012.5</v>
      </c>
      <c r="E562" s="716" t="s">
        <v>307</v>
      </c>
      <c r="F562" s="837">
        <v>42863</v>
      </c>
      <c r="G562" s="837">
        <v>42893</v>
      </c>
      <c r="H562" s="815">
        <v>12031</v>
      </c>
      <c r="I562" s="132"/>
    </row>
    <row r="563" spans="1:9" ht="15.75" customHeight="1" thickBot="1" x14ac:dyDescent="0.3">
      <c r="A563" s="188">
        <v>15055</v>
      </c>
      <c r="B563" s="202" t="s">
        <v>136</v>
      </c>
      <c r="C563" s="803" t="s">
        <v>483</v>
      </c>
      <c r="D563" s="176">
        <v>117505.27</v>
      </c>
      <c r="E563" s="716" t="s">
        <v>307</v>
      </c>
      <c r="F563" s="836" t="s">
        <v>1551</v>
      </c>
      <c r="G563" s="837">
        <v>42883</v>
      </c>
      <c r="H563" s="815">
        <v>903</v>
      </c>
      <c r="I563" s="132"/>
    </row>
    <row r="564" spans="1:9" ht="15.75" customHeight="1" thickBot="1" x14ac:dyDescent="0.3">
      <c r="A564" s="188">
        <v>15284</v>
      </c>
      <c r="B564" s="202" t="s">
        <v>136</v>
      </c>
      <c r="C564" s="803" t="s">
        <v>483</v>
      </c>
      <c r="D564" s="176">
        <v>38883.360000000001</v>
      </c>
      <c r="E564" s="716" t="s">
        <v>307</v>
      </c>
      <c r="F564" s="837">
        <v>42893</v>
      </c>
      <c r="G564" s="837">
        <v>42923</v>
      </c>
      <c r="H564" s="815">
        <v>913</v>
      </c>
      <c r="I564" s="132"/>
    </row>
    <row r="565" spans="1:9" ht="15.75" customHeight="1" thickBot="1" x14ac:dyDescent="0.3">
      <c r="A565" s="188">
        <v>15250</v>
      </c>
      <c r="B565" s="202" t="s">
        <v>136</v>
      </c>
      <c r="C565" s="803" t="s">
        <v>483</v>
      </c>
      <c r="D565" s="176">
        <v>53723.83</v>
      </c>
      <c r="E565" s="716" t="s">
        <v>307</v>
      </c>
      <c r="F565" s="837">
        <v>42887</v>
      </c>
      <c r="G565" s="837">
        <v>42917</v>
      </c>
      <c r="H565" s="815">
        <v>909</v>
      </c>
      <c r="I565" s="132"/>
    </row>
    <row r="566" spans="1:9" ht="15.75" customHeight="1" thickBot="1" x14ac:dyDescent="0.3">
      <c r="A566" s="175">
        <v>11344</v>
      </c>
      <c r="B566" s="202" t="s">
        <v>136</v>
      </c>
      <c r="C566" s="803" t="s">
        <v>483</v>
      </c>
      <c r="D566" s="176">
        <f>469613.13-120533.81-100110.03</f>
        <v>248969.29</v>
      </c>
      <c r="E566" s="716" t="s">
        <v>307</v>
      </c>
      <c r="F566" s="836" t="s">
        <v>1529</v>
      </c>
      <c r="G566" s="836" t="s">
        <v>1578</v>
      </c>
      <c r="H566" s="815">
        <v>738</v>
      </c>
      <c r="I566" s="132"/>
    </row>
    <row r="567" spans="1:9" ht="15.75" customHeight="1" thickBot="1" x14ac:dyDescent="0.3">
      <c r="A567" s="175">
        <v>16398</v>
      </c>
      <c r="B567" s="202" t="s">
        <v>136</v>
      </c>
      <c r="C567" s="803" t="s">
        <v>308</v>
      </c>
      <c r="D567" s="176">
        <v>54425</v>
      </c>
      <c r="E567" s="716" t="s">
        <v>307</v>
      </c>
      <c r="F567" s="836" t="s">
        <v>2520</v>
      </c>
      <c r="G567" s="836" t="s">
        <v>1493</v>
      </c>
      <c r="H567" s="815">
        <v>12376</v>
      </c>
      <c r="I567" s="132"/>
    </row>
    <row r="568" spans="1:9" ht="15.75" customHeight="1" thickBot="1" x14ac:dyDescent="0.3">
      <c r="A568" s="175">
        <v>16607</v>
      </c>
      <c r="B568" s="202" t="s">
        <v>136</v>
      </c>
      <c r="C568" s="803" t="s">
        <v>308</v>
      </c>
      <c r="D568" s="176">
        <v>15340</v>
      </c>
      <c r="E568" s="716" t="s">
        <v>307</v>
      </c>
      <c r="F568" s="837">
        <v>43153</v>
      </c>
      <c r="G568" s="837">
        <v>43183</v>
      </c>
      <c r="H568" s="815">
        <v>12452</v>
      </c>
      <c r="I568" s="132"/>
    </row>
    <row r="569" spans="1:9" ht="15.75" customHeight="1" thickBot="1" x14ac:dyDescent="0.3">
      <c r="A569" s="175">
        <v>17237</v>
      </c>
      <c r="B569" s="202" t="s">
        <v>136</v>
      </c>
      <c r="C569" s="803" t="s">
        <v>308</v>
      </c>
      <c r="D569" s="176">
        <v>21057.599999999999</v>
      </c>
      <c r="E569" s="716" t="s">
        <v>307</v>
      </c>
      <c r="F569" s="836" t="s">
        <v>1504</v>
      </c>
      <c r="G569" s="837">
        <v>43247</v>
      </c>
      <c r="H569" s="815">
        <v>12546</v>
      </c>
      <c r="I569" s="132"/>
    </row>
    <row r="570" spans="1:9" ht="15.75" customHeight="1" thickBot="1" x14ac:dyDescent="0.3">
      <c r="A570" s="235">
        <v>17282</v>
      </c>
      <c r="B570" s="234" t="s">
        <v>136</v>
      </c>
      <c r="C570" s="803" t="s">
        <v>308</v>
      </c>
      <c r="D570" s="176">
        <v>9381</v>
      </c>
      <c r="E570" s="716" t="s">
        <v>307</v>
      </c>
      <c r="F570" s="837">
        <v>43224</v>
      </c>
      <c r="G570" s="837">
        <v>43254</v>
      </c>
      <c r="H570" s="815">
        <v>12609</v>
      </c>
      <c r="I570" s="132"/>
    </row>
    <row r="571" spans="1:9" ht="15.75" customHeight="1" thickBot="1" x14ac:dyDescent="0.3">
      <c r="A571" s="242">
        <v>196747</v>
      </c>
      <c r="B571" s="242" t="s">
        <v>111</v>
      </c>
      <c r="C571" s="803" t="s">
        <v>402</v>
      </c>
      <c r="D571" s="176">
        <v>590664.9</v>
      </c>
      <c r="E571" s="716" t="s">
        <v>307</v>
      </c>
      <c r="F571" s="837">
        <v>42528</v>
      </c>
      <c r="G571" s="837">
        <v>42558</v>
      </c>
      <c r="H571" s="815">
        <v>10757</v>
      </c>
      <c r="I571" s="132"/>
    </row>
    <row r="572" spans="1:9" ht="15.75" customHeight="1" thickBot="1" x14ac:dyDescent="0.3">
      <c r="A572" s="235">
        <v>195685</v>
      </c>
      <c r="B572" s="242" t="s">
        <v>111</v>
      </c>
      <c r="C572" s="803" t="s">
        <v>320</v>
      </c>
      <c r="D572" s="176">
        <v>767146.82</v>
      </c>
      <c r="E572" s="716" t="s">
        <v>307</v>
      </c>
      <c r="F572" s="837">
        <v>42508</v>
      </c>
      <c r="G572" s="837">
        <v>42538</v>
      </c>
      <c r="H572" s="815">
        <v>11533</v>
      </c>
      <c r="I572" s="132"/>
    </row>
    <row r="573" spans="1:9" ht="15.75" customHeight="1" thickBot="1" x14ac:dyDescent="0.3">
      <c r="A573" s="235">
        <v>210116</v>
      </c>
      <c r="B573" s="242" t="s">
        <v>111</v>
      </c>
      <c r="C573" s="803" t="s">
        <v>306</v>
      </c>
      <c r="D573" s="176">
        <v>116000</v>
      </c>
      <c r="E573" s="716" t="s">
        <v>307</v>
      </c>
      <c r="F573" s="837">
        <v>42804</v>
      </c>
      <c r="G573" s="836" t="s">
        <v>1557</v>
      </c>
      <c r="H573" s="815">
        <v>11883</v>
      </c>
      <c r="I573" s="132"/>
    </row>
    <row r="574" spans="1:9" ht="15.75" customHeight="1" thickBot="1" x14ac:dyDescent="0.3">
      <c r="A574" s="235">
        <v>210500</v>
      </c>
      <c r="B574" s="242" t="s">
        <v>111</v>
      </c>
      <c r="C574" s="803" t="s">
        <v>2336</v>
      </c>
      <c r="D574" s="176">
        <v>119300</v>
      </c>
      <c r="E574" s="716" t="s">
        <v>307</v>
      </c>
      <c r="F574" s="837">
        <v>42810</v>
      </c>
      <c r="G574" s="836" t="s">
        <v>1631</v>
      </c>
      <c r="H574" s="815">
        <v>11902</v>
      </c>
      <c r="I574" s="132"/>
    </row>
    <row r="575" spans="1:9" ht="15.75" customHeight="1" thickBot="1" x14ac:dyDescent="0.3">
      <c r="A575" s="235">
        <v>211040</v>
      </c>
      <c r="B575" s="242" t="s">
        <v>111</v>
      </c>
      <c r="C575" s="803" t="s">
        <v>310</v>
      </c>
      <c r="D575" s="176">
        <v>253603.20000000001</v>
      </c>
      <c r="E575" s="716" t="s">
        <v>307</v>
      </c>
      <c r="F575" s="837">
        <v>42821</v>
      </c>
      <c r="G575" s="836" t="s">
        <v>1641</v>
      </c>
      <c r="H575" s="815">
        <v>11929</v>
      </c>
      <c r="I575" s="132"/>
    </row>
    <row r="576" spans="1:9" ht="15.75" customHeight="1" thickBot="1" x14ac:dyDescent="0.3">
      <c r="A576" s="235">
        <v>212398</v>
      </c>
      <c r="B576" s="242" t="s">
        <v>111</v>
      </c>
      <c r="C576" s="803" t="s">
        <v>310</v>
      </c>
      <c r="D576" s="176">
        <v>104074.4</v>
      </c>
      <c r="E576" s="716" t="s">
        <v>307</v>
      </c>
      <c r="F576" s="836" t="s">
        <v>2436</v>
      </c>
      <c r="G576" s="837">
        <v>42876</v>
      </c>
      <c r="H576" s="815">
        <v>11993</v>
      </c>
      <c r="I576" s="132"/>
    </row>
    <row r="577" spans="1:9" ht="15.75" customHeight="1" thickBot="1" x14ac:dyDescent="0.3">
      <c r="A577" s="235">
        <v>177668</v>
      </c>
      <c r="B577" s="242" t="s">
        <v>111</v>
      </c>
      <c r="C577" s="803" t="s">
        <v>310</v>
      </c>
      <c r="D577" s="176">
        <v>634218.16</v>
      </c>
      <c r="E577" s="716" t="s">
        <v>307</v>
      </c>
      <c r="F577" s="837">
        <v>42151</v>
      </c>
      <c r="G577" s="837">
        <v>42181</v>
      </c>
      <c r="H577" s="815">
        <v>10656</v>
      </c>
      <c r="I577" s="132"/>
    </row>
    <row r="578" spans="1:9" ht="15.75" customHeight="1" thickBot="1" x14ac:dyDescent="0.3">
      <c r="A578" s="235">
        <v>10563</v>
      </c>
      <c r="B578" s="242" t="s">
        <v>111</v>
      </c>
      <c r="C578" s="803" t="s">
        <v>2337</v>
      </c>
      <c r="D578" s="176">
        <v>2655000</v>
      </c>
      <c r="E578" s="716" t="s">
        <v>307</v>
      </c>
      <c r="F578" s="837">
        <v>42181</v>
      </c>
      <c r="G578" s="837">
        <v>42211</v>
      </c>
      <c r="H578" s="815">
        <v>10563</v>
      </c>
      <c r="I578" s="132"/>
    </row>
    <row r="579" spans="1:9" ht="15.75" customHeight="1" thickBot="1" x14ac:dyDescent="0.3">
      <c r="A579" s="235">
        <v>179108</v>
      </c>
      <c r="B579" s="242" t="s">
        <v>111</v>
      </c>
      <c r="C579" s="803" t="s">
        <v>2337</v>
      </c>
      <c r="D579" s="176">
        <v>2655000</v>
      </c>
      <c r="E579" s="716" t="s">
        <v>307</v>
      </c>
      <c r="F579" s="837">
        <v>42273</v>
      </c>
      <c r="G579" s="837">
        <v>42303</v>
      </c>
      <c r="H579" s="815">
        <v>10694</v>
      </c>
      <c r="I579" s="132"/>
    </row>
    <row r="580" spans="1:9" ht="15.75" customHeight="1" thickBot="1" x14ac:dyDescent="0.3">
      <c r="A580" s="235">
        <v>179056</v>
      </c>
      <c r="B580" s="242" t="s">
        <v>111</v>
      </c>
      <c r="C580" s="803" t="s">
        <v>310</v>
      </c>
      <c r="D580" s="176">
        <v>95240</v>
      </c>
      <c r="E580" s="716" t="s">
        <v>307</v>
      </c>
      <c r="F580" s="837">
        <v>42180</v>
      </c>
      <c r="G580" s="837">
        <v>42210</v>
      </c>
      <c r="H580" s="815">
        <v>10757</v>
      </c>
      <c r="I580" s="132"/>
    </row>
    <row r="581" spans="1:9" ht="15.75" customHeight="1" thickBot="1" x14ac:dyDescent="0.3">
      <c r="A581" s="235">
        <v>181191</v>
      </c>
      <c r="B581" s="242" t="s">
        <v>111</v>
      </c>
      <c r="C581" s="803" t="s">
        <v>310</v>
      </c>
      <c r="D581" s="176">
        <v>288000</v>
      </c>
      <c r="E581" s="716" t="s">
        <v>307</v>
      </c>
      <c r="F581" s="836" t="s">
        <v>2521</v>
      </c>
      <c r="G581" s="837">
        <v>42250</v>
      </c>
      <c r="H581" s="815">
        <v>10837</v>
      </c>
      <c r="I581" s="132"/>
    </row>
    <row r="582" spans="1:9" ht="15.75" customHeight="1" thickBot="1" x14ac:dyDescent="0.3">
      <c r="A582" s="235">
        <v>182843</v>
      </c>
      <c r="B582" s="242" t="s">
        <v>111</v>
      </c>
      <c r="C582" s="803" t="s">
        <v>310</v>
      </c>
      <c r="D582" s="176">
        <v>116200</v>
      </c>
      <c r="E582" s="716" t="s">
        <v>307</v>
      </c>
      <c r="F582" s="837">
        <v>42251</v>
      </c>
      <c r="G582" s="837">
        <v>42281</v>
      </c>
      <c r="H582" s="815">
        <v>10931</v>
      </c>
      <c r="I582" s="132"/>
    </row>
    <row r="583" spans="1:9" ht="15.75" customHeight="1" thickBot="1" x14ac:dyDescent="0.3">
      <c r="A583" s="235">
        <v>182973</v>
      </c>
      <c r="B583" s="242" t="s">
        <v>111</v>
      </c>
      <c r="C583" s="803" t="s">
        <v>310</v>
      </c>
      <c r="D583" s="176">
        <v>363145</v>
      </c>
      <c r="E583" s="716" t="s">
        <v>307</v>
      </c>
      <c r="F583" s="837">
        <v>42255</v>
      </c>
      <c r="G583" s="837">
        <v>42285</v>
      </c>
      <c r="H583" s="815">
        <v>10934</v>
      </c>
      <c r="I583" s="132"/>
    </row>
    <row r="584" spans="1:9" ht="15.75" customHeight="1" thickBot="1" x14ac:dyDescent="0.3">
      <c r="A584" s="235">
        <v>183375</v>
      </c>
      <c r="B584" s="242" t="s">
        <v>111</v>
      </c>
      <c r="C584" s="803" t="s">
        <v>310</v>
      </c>
      <c r="D584" s="176">
        <v>81000</v>
      </c>
      <c r="E584" s="716" t="s">
        <v>307</v>
      </c>
      <c r="F584" s="837">
        <v>42263</v>
      </c>
      <c r="G584" s="837">
        <v>42293</v>
      </c>
      <c r="H584" s="815">
        <v>10976</v>
      </c>
      <c r="I584" s="132"/>
    </row>
    <row r="585" spans="1:9" ht="15.75" customHeight="1" thickBot="1" x14ac:dyDescent="0.3">
      <c r="A585" s="235">
        <v>180012</v>
      </c>
      <c r="B585" s="242" t="s">
        <v>111</v>
      </c>
      <c r="C585" s="803" t="s">
        <v>2082</v>
      </c>
      <c r="D585" s="176">
        <v>498858.52</v>
      </c>
      <c r="E585" s="716" t="s">
        <v>307</v>
      </c>
      <c r="F585" s="837">
        <v>42199</v>
      </c>
      <c r="G585" s="836" t="s">
        <v>1594</v>
      </c>
      <c r="H585" s="815">
        <v>10794</v>
      </c>
      <c r="I585" s="132"/>
    </row>
    <row r="586" spans="1:9" ht="15.75" customHeight="1" thickBot="1" x14ac:dyDescent="0.3">
      <c r="A586" s="235">
        <v>182024</v>
      </c>
      <c r="B586" s="242" t="s">
        <v>111</v>
      </c>
      <c r="C586" s="803" t="s">
        <v>310</v>
      </c>
      <c r="D586" s="176">
        <v>24000</v>
      </c>
      <c r="E586" s="716" t="s">
        <v>307</v>
      </c>
      <c r="F586" s="836" t="s">
        <v>2522</v>
      </c>
      <c r="G586" s="837">
        <v>42266</v>
      </c>
      <c r="H586" s="815">
        <v>10881</v>
      </c>
      <c r="I586" s="132"/>
    </row>
    <row r="587" spans="1:9" ht="15.75" customHeight="1" thickBot="1" x14ac:dyDescent="0.3">
      <c r="A587" s="235">
        <v>186048</v>
      </c>
      <c r="B587" s="242" t="s">
        <v>111</v>
      </c>
      <c r="C587" s="803" t="s">
        <v>2082</v>
      </c>
      <c r="D587" s="176">
        <v>145250</v>
      </c>
      <c r="E587" s="716" t="s">
        <v>307</v>
      </c>
      <c r="F587" s="837">
        <v>42314</v>
      </c>
      <c r="G587" s="836" t="s">
        <v>1965</v>
      </c>
      <c r="H587" s="815">
        <v>11096</v>
      </c>
      <c r="I587" s="132"/>
    </row>
    <row r="588" spans="1:9" ht="15.75" customHeight="1" thickBot="1" x14ac:dyDescent="0.3">
      <c r="A588" s="235">
        <v>188490</v>
      </c>
      <c r="B588" s="242" t="s">
        <v>111</v>
      </c>
      <c r="C588" s="803" t="s">
        <v>2082</v>
      </c>
      <c r="D588" s="176">
        <v>64338</v>
      </c>
      <c r="E588" s="716" t="s">
        <v>307</v>
      </c>
      <c r="F588" s="836" t="s">
        <v>2523</v>
      </c>
      <c r="G588" s="836" t="s">
        <v>2341</v>
      </c>
      <c r="H588" s="815">
        <v>11229</v>
      </c>
      <c r="I588" s="132"/>
    </row>
    <row r="589" spans="1:9" ht="15.75" customHeight="1" thickBot="1" x14ac:dyDescent="0.3">
      <c r="A589" s="235">
        <v>188447</v>
      </c>
      <c r="B589" s="242" t="s">
        <v>111</v>
      </c>
      <c r="C589" s="803" t="s">
        <v>2082</v>
      </c>
      <c r="D589" s="176">
        <v>36876.400000000001</v>
      </c>
      <c r="E589" s="716" t="s">
        <v>307</v>
      </c>
      <c r="F589" s="836" t="s">
        <v>2524</v>
      </c>
      <c r="G589" s="836" t="s">
        <v>2342</v>
      </c>
      <c r="H589" s="815">
        <v>11229</v>
      </c>
      <c r="I589" s="132"/>
    </row>
    <row r="590" spans="1:9" ht="15.75" customHeight="1" thickBot="1" x14ac:dyDescent="0.3">
      <c r="A590" s="235">
        <v>186546</v>
      </c>
      <c r="B590" s="242" t="s">
        <v>111</v>
      </c>
      <c r="C590" s="803" t="s">
        <v>306</v>
      </c>
      <c r="D590" s="176">
        <v>1191179</v>
      </c>
      <c r="E590" s="716" t="s">
        <v>307</v>
      </c>
      <c r="F590" s="837">
        <v>42326</v>
      </c>
      <c r="G590" s="836" t="s">
        <v>2343</v>
      </c>
      <c r="H590" s="815">
        <v>11119</v>
      </c>
      <c r="I590" s="132"/>
    </row>
    <row r="591" spans="1:9" ht="15.75" customHeight="1" thickBot="1" x14ac:dyDescent="0.3">
      <c r="A591" s="235">
        <v>197328</v>
      </c>
      <c r="B591" s="242" t="s">
        <v>111</v>
      </c>
      <c r="C591" s="803" t="s">
        <v>2082</v>
      </c>
      <c r="D591" s="176">
        <v>629492.06000000006</v>
      </c>
      <c r="E591" s="716" t="s">
        <v>307</v>
      </c>
      <c r="F591" s="837">
        <v>42538</v>
      </c>
      <c r="G591" s="837">
        <v>42568</v>
      </c>
      <c r="H591" s="815">
        <v>11533</v>
      </c>
      <c r="I591" s="132"/>
    </row>
    <row r="592" spans="1:9" ht="15.75" customHeight="1" thickBot="1" x14ac:dyDescent="0.3">
      <c r="A592" s="235">
        <v>199243</v>
      </c>
      <c r="B592" s="242" t="s">
        <v>111</v>
      </c>
      <c r="C592" s="803" t="s">
        <v>2082</v>
      </c>
      <c r="D592" s="176">
        <v>563910.29</v>
      </c>
      <c r="E592" s="716" t="s">
        <v>307</v>
      </c>
      <c r="F592" s="837">
        <v>42572</v>
      </c>
      <c r="G592" s="836" t="s">
        <v>1650</v>
      </c>
      <c r="H592" s="815">
        <v>11585</v>
      </c>
      <c r="I592" s="132"/>
    </row>
    <row r="593" spans="1:9" ht="15.75" customHeight="1" thickBot="1" x14ac:dyDescent="0.3">
      <c r="A593" s="235">
        <v>199572</v>
      </c>
      <c r="B593" s="242" t="s">
        <v>111</v>
      </c>
      <c r="C593" s="803" t="s">
        <v>2082</v>
      </c>
      <c r="D593" s="176">
        <v>210784</v>
      </c>
      <c r="E593" s="716" t="s">
        <v>307</v>
      </c>
      <c r="F593" s="837">
        <v>42578</v>
      </c>
      <c r="G593" s="836" t="s">
        <v>2344</v>
      </c>
      <c r="H593" s="815">
        <v>11598</v>
      </c>
      <c r="I593" s="132"/>
    </row>
    <row r="594" spans="1:9" ht="15.75" customHeight="1" thickBot="1" x14ac:dyDescent="0.3">
      <c r="A594" s="235">
        <v>199674</v>
      </c>
      <c r="B594" s="242" t="s">
        <v>111</v>
      </c>
      <c r="C594" s="803" t="s">
        <v>306</v>
      </c>
      <c r="D594" s="176">
        <v>61478.28</v>
      </c>
      <c r="E594" s="716" t="s">
        <v>307</v>
      </c>
      <c r="F594" s="837">
        <v>42570</v>
      </c>
      <c r="G594" s="836" t="s">
        <v>2345</v>
      </c>
      <c r="H594" s="815">
        <v>11598</v>
      </c>
      <c r="I594" s="132"/>
    </row>
    <row r="595" spans="1:9" ht="15.75" customHeight="1" thickBot="1" x14ac:dyDescent="0.3">
      <c r="A595" s="235">
        <v>201041</v>
      </c>
      <c r="B595" s="242" t="s">
        <v>111</v>
      </c>
      <c r="C595" s="803" t="s">
        <v>2336</v>
      </c>
      <c r="D595" s="176">
        <v>817864.24</v>
      </c>
      <c r="E595" s="716" t="s">
        <v>307</v>
      </c>
      <c r="F595" s="836" t="s">
        <v>2344</v>
      </c>
      <c r="G595" s="837">
        <v>42638</v>
      </c>
      <c r="H595" s="815">
        <v>11631</v>
      </c>
      <c r="I595" s="132"/>
    </row>
    <row r="596" spans="1:9" ht="15.75" customHeight="1" thickBot="1" x14ac:dyDescent="0.3">
      <c r="A596" s="235">
        <v>208283</v>
      </c>
      <c r="B596" s="242" t="s">
        <v>111</v>
      </c>
      <c r="C596" s="803" t="s">
        <v>306</v>
      </c>
      <c r="D596" s="176">
        <v>370153.94</v>
      </c>
      <c r="E596" s="716" t="s">
        <v>307</v>
      </c>
      <c r="F596" s="836" t="s">
        <v>2525</v>
      </c>
      <c r="G596" s="837">
        <v>42796</v>
      </c>
      <c r="H596" s="815">
        <v>11804</v>
      </c>
      <c r="I596" s="132"/>
    </row>
    <row r="597" spans="1:9" ht="15.75" customHeight="1" thickBot="1" x14ac:dyDescent="0.3">
      <c r="A597" s="235">
        <v>208623</v>
      </c>
      <c r="B597" s="242" t="s">
        <v>111</v>
      </c>
      <c r="C597" s="803" t="s">
        <v>306</v>
      </c>
      <c r="D597" s="176">
        <v>311912.5</v>
      </c>
      <c r="E597" s="716" t="s">
        <v>307</v>
      </c>
      <c r="F597" s="837">
        <v>42773</v>
      </c>
      <c r="G597" s="837">
        <v>42803</v>
      </c>
      <c r="H597" s="815">
        <v>11815</v>
      </c>
      <c r="I597" s="132"/>
    </row>
    <row r="598" spans="1:9" ht="15.75" customHeight="1" thickBot="1" x14ac:dyDescent="0.3">
      <c r="A598" s="235">
        <v>209404</v>
      </c>
      <c r="B598" s="242" t="s">
        <v>111</v>
      </c>
      <c r="C598" s="803" t="s">
        <v>306</v>
      </c>
      <c r="D598" s="176">
        <v>124600</v>
      </c>
      <c r="E598" s="716" t="s">
        <v>307</v>
      </c>
      <c r="F598" s="837">
        <v>42787</v>
      </c>
      <c r="G598" s="837">
        <v>42817</v>
      </c>
      <c r="H598" s="815">
        <v>11856</v>
      </c>
      <c r="I598" s="132"/>
    </row>
    <row r="599" spans="1:9" ht="15.75" customHeight="1" thickBot="1" x14ac:dyDescent="0.3">
      <c r="A599" s="235">
        <v>10049324</v>
      </c>
      <c r="B599" s="242" t="s">
        <v>111</v>
      </c>
      <c r="C599" s="803" t="s">
        <v>308</v>
      </c>
      <c r="D599" s="176">
        <v>261011.6</v>
      </c>
      <c r="E599" s="716" t="s">
        <v>307</v>
      </c>
      <c r="F599" s="836" t="s">
        <v>2526</v>
      </c>
      <c r="G599" s="837">
        <v>44458</v>
      </c>
      <c r="H599" s="815" t="s">
        <v>2637</v>
      </c>
      <c r="I599" s="132"/>
    </row>
    <row r="600" spans="1:9" ht="15.75" customHeight="1" thickBot="1" x14ac:dyDescent="0.3">
      <c r="A600" s="235">
        <v>10053946</v>
      </c>
      <c r="B600" s="242" t="s">
        <v>111</v>
      </c>
      <c r="C600" s="803" t="s">
        <v>308</v>
      </c>
      <c r="D600" s="176">
        <v>316410</v>
      </c>
      <c r="E600" s="716" t="s">
        <v>307</v>
      </c>
      <c r="F600" s="836" t="s">
        <v>2526</v>
      </c>
      <c r="G600" s="837">
        <v>44458</v>
      </c>
      <c r="H600" s="815" t="s">
        <v>2637</v>
      </c>
      <c r="I600" s="132"/>
    </row>
    <row r="601" spans="1:9" ht="15.75" customHeight="1" thickBot="1" x14ac:dyDescent="0.3">
      <c r="A601" s="235">
        <v>10046850</v>
      </c>
      <c r="B601" s="242" t="s">
        <v>111</v>
      </c>
      <c r="C601" s="803" t="s">
        <v>308</v>
      </c>
      <c r="D601" s="176">
        <v>251269.2</v>
      </c>
      <c r="E601" s="716" t="s">
        <v>307</v>
      </c>
      <c r="F601" s="836" t="s">
        <v>2527</v>
      </c>
      <c r="G601" s="837">
        <v>44345</v>
      </c>
      <c r="H601" s="815" t="s">
        <v>2638</v>
      </c>
      <c r="I601" s="132"/>
    </row>
    <row r="602" spans="1:9" ht="15.75" customHeight="1" thickBot="1" x14ac:dyDescent="0.3">
      <c r="A602" s="235">
        <v>10053964</v>
      </c>
      <c r="B602" s="242" t="s">
        <v>111</v>
      </c>
      <c r="C602" s="803" t="s">
        <v>306</v>
      </c>
      <c r="D602" s="176">
        <v>53874</v>
      </c>
      <c r="E602" s="716" t="s">
        <v>307</v>
      </c>
      <c r="F602" s="837">
        <v>44392</v>
      </c>
      <c r="G602" s="836" t="s">
        <v>2658</v>
      </c>
      <c r="H602" s="815" t="s">
        <v>2639</v>
      </c>
      <c r="I602" s="132"/>
    </row>
    <row r="603" spans="1:9" ht="15.75" customHeight="1" thickBot="1" x14ac:dyDescent="0.3">
      <c r="A603" s="235">
        <v>195686</v>
      </c>
      <c r="B603" s="242" t="s">
        <v>111</v>
      </c>
      <c r="C603" s="803" t="s">
        <v>402</v>
      </c>
      <c r="D603" s="176">
        <v>60000</v>
      </c>
      <c r="E603" s="716" t="s">
        <v>307</v>
      </c>
      <c r="F603" s="837">
        <v>42508</v>
      </c>
      <c r="G603" s="837">
        <v>42538</v>
      </c>
      <c r="H603" s="815">
        <v>10794</v>
      </c>
      <c r="I603" s="132"/>
    </row>
    <row r="604" spans="1:9" ht="15.75" customHeight="1" thickBot="1" x14ac:dyDescent="0.3">
      <c r="A604" s="235">
        <v>196589</v>
      </c>
      <c r="B604" s="242" t="s">
        <v>111</v>
      </c>
      <c r="C604" s="803" t="s">
        <v>308</v>
      </c>
      <c r="D604" s="176">
        <v>66080</v>
      </c>
      <c r="E604" s="716" t="s">
        <v>307</v>
      </c>
      <c r="F604" s="837">
        <v>42525</v>
      </c>
      <c r="G604" s="837">
        <v>42555</v>
      </c>
      <c r="H604" s="815">
        <v>10484</v>
      </c>
      <c r="I604" s="132"/>
    </row>
    <row r="605" spans="1:9" ht="15.75" customHeight="1" thickBot="1" x14ac:dyDescent="0.3">
      <c r="A605" s="235">
        <v>239357</v>
      </c>
      <c r="B605" s="242" t="s">
        <v>111</v>
      </c>
      <c r="C605" s="803" t="s">
        <v>308</v>
      </c>
      <c r="D605" s="176">
        <v>47200</v>
      </c>
      <c r="E605" s="716" t="s">
        <v>307</v>
      </c>
      <c r="F605" s="837">
        <v>43348</v>
      </c>
      <c r="G605" s="837">
        <v>43378</v>
      </c>
      <c r="H605" s="815">
        <v>12771</v>
      </c>
      <c r="I605" s="132"/>
    </row>
    <row r="606" spans="1:9" ht="15.75" customHeight="1" thickBot="1" x14ac:dyDescent="0.3">
      <c r="A606" s="235">
        <v>304</v>
      </c>
      <c r="B606" s="242" t="s">
        <v>1712</v>
      </c>
      <c r="C606" s="803" t="s">
        <v>2122</v>
      </c>
      <c r="D606" s="176">
        <v>609390</v>
      </c>
      <c r="E606" s="716" t="s">
        <v>307</v>
      </c>
      <c r="F606" s="837">
        <v>43782</v>
      </c>
      <c r="G606" s="836" t="s">
        <v>1722</v>
      </c>
      <c r="H606" s="815">
        <v>13331</v>
      </c>
      <c r="I606" s="132"/>
    </row>
    <row r="607" spans="1:9" ht="15.75" customHeight="1" thickBot="1" x14ac:dyDescent="0.3">
      <c r="A607" s="235">
        <v>317</v>
      </c>
      <c r="B607" s="242" t="s">
        <v>1712</v>
      </c>
      <c r="C607" s="803" t="s">
        <v>2122</v>
      </c>
      <c r="D607" s="176">
        <v>1029000</v>
      </c>
      <c r="E607" s="716" t="s">
        <v>307</v>
      </c>
      <c r="F607" s="836" t="s">
        <v>2445</v>
      </c>
      <c r="G607" s="836" t="s">
        <v>1723</v>
      </c>
      <c r="H607" s="815">
        <v>13358</v>
      </c>
      <c r="I607" s="132"/>
    </row>
    <row r="608" spans="1:9" ht="15.75" customHeight="1" thickBot="1" x14ac:dyDescent="0.3">
      <c r="A608" s="235">
        <v>333</v>
      </c>
      <c r="B608" s="242" t="s">
        <v>1712</v>
      </c>
      <c r="C608" s="803" t="s">
        <v>2122</v>
      </c>
      <c r="D608" s="176">
        <v>1027285.8</v>
      </c>
      <c r="E608" s="716" t="s">
        <v>307</v>
      </c>
      <c r="F608" s="836" t="s">
        <v>2446</v>
      </c>
      <c r="G608" s="836" t="s">
        <v>1724</v>
      </c>
      <c r="H608" s="815">
        <v>13395</v>
      </c>
      <c r="I608" s="132"/>
    </row>
    <row r="609" spans="1:9" ht="15.75" customHeight="1" thickBot="1" x14ac:dyDescent="0.3">
      <c r="A609" s="235">
        <v>2216</v>
      </c>
      <c r="B609" s="242" t="s">
        <v>2257</v>
      </c>
      <c r="C609" s="803" t="s">
        <v>308</v>
      </c>
      <c r="D609" s="176">
        <v>77500</v>
      </c>
      <c r="E609" s="716" t="s">
        <v>307</v>
      </c>
      <c r="F609" s="836" t="s">
        <v>2501</v>
      </c>
      <c r="G609" s="837">
        <v>44344</v>
      </c>
      <c r="H609" s="815" t="s">
        <v>2302</v>
      </c>
      <c r="I609" s="132"/>
    </row>
    <row r="610" spans="1:9" ht="15.75" customHeight="1" thickBot="1" x14ac:dyDescent="0.3">
      <c r="A610" s="235">
        <v>2152</v>
      </c>
      <c r="B610" s="242" t="s">
        <v>2257</v>
      </c>
      <c r="C610" s="803" t="s">
        <v>2276</v>
      </c>
      <c r="D610" s="176">
        <v>156453.79999999999</v>
      </c>
      <c r="E610" s="716" t="s">
        <v>307</v>
      </c>
      <c r="F610" s="837">
        <v>44286</v>
      </c>
      <c r="G610" s="836" t="s">
        <v>2230</v>
      </c>
      <c r="H610" s="815" t="s">
        <v>2303</v>
      </c>
      <c r="I610" s="132"/>
    </row>
    <row r="611" spans="1:9" ht="15.75" customHeight="1" thickBot="1" x14ac:dyDescent="0.3">
      <c r="A611" s="242">
        <v>79554</v>
      </c>
      <c r="B611" s="242" t="s">
        <v>105</v>
      </c>
      <c r="C611" s="803" t="s">
        <v>402</v>
      </c>
      <c r="D611" s="176">
        <v>461199.32</v>
      </c>
      <c r="E611" s="716" t="s">
        <v>307</v>
      </c>
      <c r="F611" s="837">
        <v>42142</v>
      </c>
      <c r="G611" s="837">
        <v>42172</v>
      </c>
      <c r="H611" s="815">
        <v>10289</v>
      </c>
      <c r="I611" s="132"/>
    </row>
    <row r="612" spans="1:9" ht="15.75" customHeight="1" thickBot="1" x14ac:dyDescent="0.3">
      <c r="A612" s="244">
        <v>79844</v>
      </c>
      <c r="B612" s="242" t="s">
        <v>105</v>
      </c>
      <c r="C612" s="803" t="s">
        <v>402</v>
      </c>
      <c r="D612" s="176">
        <v>962284.69</v>
      </c>
      <c r="E612" s="716" t="s">
        <v>307</v>
      </c>
      <c r="F612" s="837">
        <v>42142</v>
      </c>
      <c r="G612" s="837">
        <v>42172</v>
      </c>
      <c r="H612" s="815">
        <v>10690</v>
      </c>
      <c r="I612" s="132"/>
    </row>
    <row r="613" spans="1:9" ht="15.75" customHeight="1" thickBot="1" x14ac:dyDescent="0.3">
      <c r="A613" s="242">
        <v>80214</v>
      </c>
      <c r="B613" s="242" t="s">
        <v>105</v>
      </c>
      <c r="C613" s="803" t="s">
        <v>402</v>
      </c>
      <c r="D613" s="176">
        <v>10796.2</v>
      </c>
      <c r="E613" s="716" t="s">
        <v>307</v>
      </c>
      <c r="F613" s="837">
        <v>42303</v>
      </c>
      <c r="G613" s="837">
        <v>42333</v>
      </c>
      <c r="H613" s="815">
        <v>10247</v>
      </c>
      <c r="I613" s="132"/>
    </row>
    <row r="614" spans="1:9" ht="15.75" customHeight="1" thickBot="1" x14ac:dyDescent="0.3">
      <c r="A614" s="242" t="s">
        <v>2237</v>
      </c>
      <c r="B614" s="242" t="s">
        <v>2258</v>
      </c>
      <c r="C614" s="803" t="s">
        <v>2171</v>
      </c>
      <c r="D614" s="176">
        <v>112877.62</v>
      </c>
      <c r="E614" s="716" t="s">
        <v>307</v>
      </c>
      <c r="F614" s="836" t="s">
        <v>1885</v>
      </c>
      <c r="G614" s="836" t="s">
        <v>1945</v>
      </c>
      <c r="H614" s="815" t="s">
        <v>2304</v>
      </c>
      <c r="I614" s="132"/>
    </row>
    <row r="615" spans="1:9" ht="15.75" customHeight="1" thickBot="1" x14ac:dyDescent="0.3">
      <c r="A615" s="802" t="s">
        <v>2238</v>
      </c>
      <c r="B615" s="242" t="s">
        <v>1879</v>
      </c>
      <c r="C615" s="803" t="s">
        <v>2277</v>
      </c>
      <c r="D615" s="176">
        <v>96943.25</v>
      </c>
      <c r="E615" s="716" t="s">
        <v>307</v>
      </c>
      <c r="F615" s="837">
        <v>44120</v>
      </c>
      <c r="G615" s="837">
        <v>44150</v>
      </c>
      <c r="H615" s="815" t="s">
        <v>1890</v>
      </c>
      <c r="I615" s="132"/>
    </row>
    <row r="616" spans="1:9" ht="15.75" customHeight="1" thickBot="1" x14ac:dyDescent="0.3">
      <c r="A616" s="802" t="s">
        <v>2239</v>
      </c>
      <c r="B616" s="242" t="s">
        <v>1879</v>
      </c>
      <c r="C616" s="803" t="s">
        <v>2277</v>
      </c>
      <c r="D616" s="176">
        <v>108658.73</v>
      </c>
      <c r="E616" s="716" t="s">
        <v>307</v>
      </c>
      <c r="F616" s="837">
        <v>44129</v>
      </c>
      <c r="G616" s="837">
        <v>44159</v>
      </c>
      <c r="H616" s="815" t="s">
        <v>1890</v>
      </c>
      <c r="I616" s="132"/>
    </row>
    <row r="617" spans="1:9" ht="15.75" customHeight="1" thickBot="1" x14ac:dyDescent="0.3">
      <c r="A617" s="802" t="s">
        <v>1918</v>
      </c>
      <c r="B617" s="242" t="s">
        <v>1879</v>
      </c>
      <c r="C617" s="803" t="s">
        <v>2128</v>
      </c>
      <c r="D617" s="176">
        <v>103180.81</v>
      </c>
      <c r="E617" s="716" t="s">
        <v>307</v>
      </c>
      <c r="F617" s="837">
        <v>44148</v>
      </c>
      <c r="G617" s="836" t="s">
        <v>1948</v>
      </c>
      <c r="H617" s="815" t="s">
        <v>1890</v>
      </c>
      <c r="I617" s="132"/>
    </row>
    <row r="618" spans="1:9" ht="15.75" customHeight="1" thickBot="1" x14ac:dyDescent="0.3">
      <c r="A618" s="802" t="s">
        <v>1919</v>
      </c>
      <c r="B618" s="242" t="s">
        <v>1879</v>
      </c>
      <c r="C618" s="803" t="s">
        <v>2128</v>
      </c>
      <c r="D618" s="176">
        <v>54466.5</v>
      </c>
      <c r="E618" s="716" t="s">
        <v>307</v>
      </c>
      <c r="F618" s="837">
        <v>44154</v>
      </c>
      <c r="G618" s="836" t="s">
        <v>1949</v>
      </c>
      <c r="H618" s="815" t="s">
        <v>1890</v>
      </c>
      <c r="I618" s="132"/>
    </row>
    <row r="619" spans="1:9" ht="15.75" customHeight="1" thickBot="1" x14ac:dyDescent="0.3">
      <c r="A619" s="802" t="s">
        <v>1920</v>
      </c>
      <c r="B619" s="242" t="s">
        <v>1879</v>
      </c>
      <c r="C619" s="803" t="s">
        <v>2128</v>
      </c>
      <c r="D619" s="176">
        <v>88301.87</v>
      </c>
      <c r="E619" s="716" t="s">
        <v>307</v>
      </c>
      <c r="F619" s="836" t="s">
        <v>2528</v>
      </c>
      <c r="G619" s="836" t="s">
        <v>1950</v>
      </c>
      <c r="H619" s="815" t="s">
        <v>1890</v>
      </c>
      <c r="I619" s="132"/>
    </row>
    <row r="620" spans="1:9" ht="15.75" customHeight="1" thickBot="1" x14ac:dyDescent="0.3">
      <c r="A620" s="802" t="s">
        <v>1921</v>
      </c>
      <c r="B620" s="242" t="s">
        <v>1879</v>
      </c>
      <c r="C620" s="803" t="s">
        <v>2128</v>
      </c>
      <c r="D620" s="176">
        <v>77081.600000000006</v>
      </c>
      <c r="E620" s="716" t="s">
        <v>307</v>
      </c>
      <c r="F620" s="836" t="s">
        <v>2529</v>
      </c>
      <c r="G620" s="836" t="s">
        <v>1951</v>
      </c>
      <c r="H620" s="815" t="s">
        <v>1890</v>
      </c>
      <c r="I620" s="132"/>
    </row>
    <row r="621" spans="1:9" ht="15.75" customHeight="1" thickBot="1" x14ac:dyDescent="0.3">
      <c r="A621" s="802" t="s">
        <v>1922</v>
      </c>
      <c r="B621" s="242" t="s">
        <v>1879</v>
      </c>
      <c r="C621" s="803" t="s">
        <v>2128</v>
      </c>
      <c r="D621" s="176">
        <v>59201.88</v>
      </c>
      <c r="E621" s="716" t="s">
        <v>307</v>
      </c>
      <c r="F621" s="836" t="s">
        <v>1944</v>
      </c>
      <c r="G621" s="836" t="s">
        <v>1943</v>
      </c>
      <c r="H621" s="815" t="s">
        <v>1890</v>
      </c>
      <c r="I621" s="132"/>
    </row>
    <row r="622" spans="1:9" ht="15.75" customHeight="1" thickBot="1" x14ac:dyDescent="0.3">
      <c r="A622" s="802" t="s">
        <v>1923</v>
      </c>
      <c r="B622" s="242" t="s">
        <v>1879</v>
      </c>
      <c r="C622" s="803" t="s">
        <v>2128</v>
      </c>
      <c r="D622" s="176">
        <v>12187.5</v>
      </c>
      <c r="E622" s="716" t="s">
        <v>307</v>
      </c>
      <c r="F622" s="836" t="s">
        <v>2352</v>
      </c>
      <c r="G622" s="836" t="s">
        <v>1952</v>
      </c>
      <c r="H622" s="815" t="s">
        <v>1890</v>
      </c>
      <c r="I622" s="132"/>
    </row>
    <row r="623" spans="1:9" ht="15.75" customHeight="1" thickBot="1" x14ac:dyDescent="0.3">
      <c r="A623" s="802" t="s">
        <v>2240</v>
      </c>
      <c r="B623" s="242" t="s">
        <v>2259</v>
      </c>
      <c r="C623" s="803" t="s">
        <v>2164</v>
      </c>
      <c r="D623" s="176">
        <v>35116.800000000003</v>
      </c>
      <c r="E623" s="716" t="s">
        <v>307</v>
      </c>
      <c r="F623" s="837">
        <v>44270</v>
      </c>
      <c r="G623" s="836" t="s">
        <v>2233</v>
      </c>
      <c r="H623" s="815" t="s">
        <v>2305</v>
      </c>
      <c r="I623" s="132"/>
    </row>
    <row r="624" spans="1:9" ht="15.75" customHeight="1" thickBot="1" x14ac:dyDescent="0.3">
      <c r="A624" s="802" t="s">
        <v>1990</v>
      </c>
      <c r="B624" s="242" t="s">
        <v>1775</v>
      </c>
      <c r="C624" s="803" t="s">
        <v>2128</v>
      </c>
      <c r="D624" s="176">
        <v>67308.399999999994</v>
      </c>
      <c r="E624" s="716" t="s">
        <v>307</v>
      </c>
      <c r="F624" s="836" t="s">
        <v>1950</v>
      </c>
      <c r="G624" s="836" t="s">
        <v>2029</v>
      </c>
      <c r="H624" s="815" t="s">
        <v>2008</v>
      </c>
      <c r="I624" s="132"/>
    </row>
    <row r="625" spans="1:9" ht="15.75" customHeight="1" thickBot="1" x14ac:dyDescent="0.3">
      <c r="A625" s="802" t="s">
        <v>1991</v>
      </c>
      <c r="B625" s="242" t="s">
        <v>1775</v>
      </c>
      <c r="C625" s="803" t="s">
        <v>2128</v>
      </c>
      <c r="D625" s="176">
        <v>7620</v>
      </c>
      <c r="E625" s="716" t="s">
        <v>307</v>
      </c>
      <c r="F625" s="836" t="s">
        <v>1950</v>
      </c>
      <c r="G625" s="836" t="s">
        <v>2029</v>
      </c>
      <c r="H625" s="815" t="s">
        <v>2008</v>
      </c>
      <c r="I625" s="132"/>
    </row>
    <row r="626" spans="1:9" ht="15.75" customHeight="1" thickBot="1" x14ac:dyDescent="0.3">
      <c r="A626" s="802" t="s">
        <v>2037</v>
      </c>
      <c r="B626" s="242" t="s">
        <v>1775</v>
      </c>
      <c r="C626" s="803" t="s">
        <v>2128</v>
      </c>
      <c r="D626" s="176">
        <v>23526.9</v>
      </c>
      <c r="E626" s="716" t="s">
        <v>307</v>
      </c>
      <c r="F626" s="836" t="s">
        <v>1950</v>
      </c>
      <c r="G626" s="836" t="s">
        <v>2029</v>
      </c>
      <c r="H626" s="815" t="s">
        <v>2214</v>
      </c>
      <c r="I626" s="132"/>
    </row>
    <row r="627" spans="1:9" ht="15.75" customHeight="1" thickBot="1" x14ac:dyDescent="0.3">
      <c r="A627" s="802" t="s">
        <v>2330</v>
      </c>
      <c r="B627" s="242" t="s">
        <v>1775</v>
      </c>
      <c r="C627" s="803" t="s">
        <v>2128</v>
      </c>
      <c r="D627" s="176">
        <v>1012406.52</v>
      </c>
      <c r="E627" s="716" t="s">
        <v>307</v>
      </c>
      <c r="F627" s="836" t="s">
        <v>1807</v>
      </c>
      <c r="G627" s="837">
        <v>44080</v>
      </c>
      <c r="H627" s="815" t="s">
        <v>2364</v>
      </c>
      <c r="I627" s="132"/>
    </row>
    <row r="628" spans="1:9" ht="15.75" customHeight="1" thickBot="1" x14ac:dyDescent="0.3">
      <c r="A628" s="802" t="s">
        <v>2038</v>
      </c>
      <c r="B628" s="242" t="s">
        <v>1775</v>
      </c>
      <c r="C628" s="803" t="s">
        <v>2128</v>
      </c>
      <c r="D628" s="176">
        <v>15068</v>
      </c>
      <c r="E628" s="716" t="s">
        <v>307</v>
      </c>
      <c r="F628" s="836" t="s">
        <v>1950</v>
      </c>
      <c r="G628" s="836" t="s">
        <v>2029</v>
      </c>
      <c r="H628" s="815" t="s">
        <v>2214</v>
      </c>
      <c r="I628" s="132"/>
    </row>
    <row r="629" spans="1:9" ht="15.75" customHeight="1" thickBot="1" x14ac:dyDescent="0.3">
      <c r="A629" s="802" t="s">
        <v>2241</v>
      </c>
      <c r="B629" s="242" t="s">
        <v>1775</v>
      </c>
      <c r="C629" s="803" t="s">
        <v>2278</v>
      </c>
      <c r="D629" s="176">
        <v>29400.01</v>
      </c>
      <c r="E629" s="716" t="s">
        <v>307</v>
      </c>
      <c r="F629" s="836" t="s">
        <v>2530</v>
      </c>
      <c r="G629" s="837">
        <v>44342</v>
      </c>
      <c r="H629" s="815" t="s">
        <v>2306</v>
      </c>
      <c r="I629" s="132"/>
    </row>
    <row r="630" spans="1:9" ht="15.75" customHeight="1" thickBot="1" x14ac:dyDescent="0.3">
      <c r="A630" s="802" t="s">
        <v>1992</v>
      </c>
      <c r="B630" s="242" t="s">
        <v>1775</v>
      </c>
      <c r="C630" s="803" t="s">
        <v>2128</v>
      </c>
      <c r="D630" s="176">
        <v>94715.47</v>
      </c>
      <c r="E630" s="716" t="s">
        <v>307</v>
      </c>
      <c r="F630" s="837">
        <v>44139</v>
      </c>
      <c r="G630" s="836" t="s">
        <v>2030</v>
      </c>
      <c r="H630" s="815" t="s">
        <v>2009</v>
      </c>
      <c r="I630" s="132"/>
    </row>
    <row r="631" spans="1:9" ht="15.75" customHeight="1" thickBot="1" x14ac:dyDescent="0.3">
      <c r="A631" s="242">
        <v>1</v>
      </c>
      <c r="B631" s="242" t="s">
        <v>1653</v>
      </c>
      <c r="C631" s="803" t="s">
        <v>2129</v>
      </c>
      <c r="D631" s="176">
        <v>238572.04</v>
      </c>
      <c r="E631" s="716" t="s">
        <v>307</v>
      </c>
      <c r="F631" s="837">
        <v>43623</v>
      </c>
      <c r="G631" s="837">
        <v>43653</v>
      </c>
      <c r="H631" s="815">
        <v>1116</v>
      </c>
      <c r="I631" s="132"/>
    </row>
    <row r="632" spans="1:9" ht="15.75" customHeight="1" thickBot="1" x14ac:dyDescent="0.3">
      <c r="A632" s="190">
        <v>1893</v>
      </c>
      <c r="B632" s="242" t="s">
        <v>78</v>
      </c>
      <c r="C632" s="803" t="s">
        <v>483</v>
      </c>
      <c r="D632" s="176">
        <v>108820.88</v>
      </c>
      <c r="E632" s="716" t="s">
        <v>307</v>
      </c>
      <c r="F632" s="837">
        <v>41899</v>
      </c>
      <c r="G632" s="837">
        <v>41929</v>
      </c>
      <c r="H632" s="815">
        <v>8019</v>
      </c>
      <c r="I632" s="132"/>
    </row>
    <row r="633" spans="1:9" ht="15.75" customHeight="1" thickBot="1" x14ac:dyDescent="0.3">
      <c r="A633" s="242">
        <v>12</v>
      </c>
      <c r="B633" s="242" t="s">
        <v>79</v>
      </c>
      <c r="C633" s="803" t="s">
        <v>306</v>
      </c>
      <c r="D633" s="176">
        <v>21806.400000000001</v>
      </c>
      <c r="E633" s="716" t="s">
        <v>307</v>
      </c>
      <c r="F633" s="837">
        <v>42164</v>
      </c>
      <c r="G633" s="837">
        <v>42194</v>
      </c>
      <c r="H633" s="815">
        <v>471</v>
      </c>
      <c r="I633" s="132"/>
    </row>
    <row r="634" spans="1:9" ht="15.75" customHeight="1" thickBot="1" x14ac:dyDescent="0.3">
      <c r="A634" s="242">
        <v>14</v>
      </c>
      <c r="B634" s="242" t="s">
        <v>79</v>
      </c>
      <c r="C634" s="803" t="s">
        <v>306</v>
      </c>
      <c r="D634" s="176">
        <v>14018.4</v>
      </c>
      <c r="E634" s="716" t="s">
        <v>307</v>
      </c>
      <c r="F634" s="837">
        <v>41899</v>
      </c>
      <c r="G634" s="837">
        <v>41929</v>
      </c>
      <c r="H634" s="815">
        <v>471</v>
      </c>
      <c r="I634" s="132"/>
    </row>
    <row r="635" spans="1:9" ht="15.75" customHeight="1" thickBot="1" x14ac:dyDescent="0.3">
      <c r="A635" s="242">
        <v>2297</v>
      </c>
      <c r="B635" s="242" t="s">
        <v>1880</v>
      </c>
      <c r="C635" s="803" t="s">
        <v>306</v>
      </c>
      <c r="D635" s="176">
        <v>207000</v>
      </c>
      <c r="E635" s="716" t="s">
        <v>307</v>
      </c>
      <c r="F635" s="837">
        <v>44131</v>
      </c>
      <c r="G635" s="836" t="s">
        <v>1886</v>
      </c>
      <c r="H635" s="815" t="s">
        <v>1891</v>
      </c>
      <c r="I635" s="132"/>
    </row>
    <row r="636" spans="1:9" ht="15.75" customHeight="1" thickBot="1" x14ac:dyDescent="0.3">
      <c r="A636" s="802" t="s">
        <v>1786</v>
      </c>
      <c r="B636" s="242" t="s">
        <v>1794</v>
      </c>
      <c r="C636" s="803" t="s">
        <v>2130</v>
      </c>
      <c r="D636" s="176">
        <v>103250</v>
      </c>
      <c r="E636" s="716" t="s">
        <v>307</v>
      </c>
      <c r="F636" s="837">
        <v>44013</v>
      </c>
      <c r="G636" s="836" t="s">
        <v>1887</v>
      </c>
      <c r="H636" s="815" t="s">
        <v>1812</v>
      </c>
      <c r="I636" s="132"/>
    </row>
    <row r="637" spans="1:9" ht="15.75" customHeight="1" thickBot="1" x14ac:dyDescent="0.3">
      <c r="A637" s="242" t="s">
        <v>1440</v>
      </c>
      <c r="B637" s="242" t="s">
        <v>1441</v>
      </c>
      <c r="C637" s="803" t="s">
        <v>2131</v>
      </c>
      <c r="D637" s="176">
        <v>354000</v>
      </c>
      <c r="E637" s="716" t="s">
        <v>307</v>
      </c>
      <c r="F637" s="837">
        <v>43517</v>
      </c>
      <c r="G637" s="837">
        <v>43547</v>
      </c>
      <c r="H637" s="815">
        <v>1047</v>
      </c>
      <c r="I637" s="132"/>
    </row>
    <row r="638" spans="1:9" ht="15.75" customHeight="1" thickBot="1" x14ac:dyDescent="0.3">
      <c r="A638" s="242">
        <v>1042</v>
      </c>
      <c r="B638" s="242" t="s">
        <v>1439</v>
      </c>
      <c r="C638" s="803" t="s">
        <v>2132</v>
      </c>
      <c r="D638" s="176">
        <v>587935</v>
      </c>
      <c r="E638" s="716" t="s">
        <v>307</v>
      </c>
      <c r="F638" s="837">
        <v>43627</v>
      </c>
      <c r="G638" s="837">
        <v>43657</v>
      </c>
      <c r="H638" s="815">
        <v>13127</v>
      </c>
      <c r="I638" s="132"/>
    </row>
    <row r="639" spans="1:9" ht="15.75" customHeight="1" thickBot="1" x14ac:dyDescent="0.3">
      <c r="A639" s="802" t="s">
        <v>1924</v>
      </c>
      <c r="B639" s="242" t="s">
        <v>1929</v>
      </c>
      <c r="C639" s="803" t="s">
        <v>2132</v>
      </c>
      <c r="D639" s="176">
        <v>143606</v>
      </c>
      <c r="E639" s="716" t="s">
        <v>307</v>
      </c>
      <c r="F639" s="836" t="s">
        <v>2531</v>
      </c>
      <c r="G639" s="836" t="s">
        <v>1953</v>
      </c>
      <c r="H639" s="815" t="s">
        <v>1934</v>
      </c>
      <c r="I639" s="132"/>
    </row>
    <row r="640" spans="1:9" ht="15.75" customHeight="1" thickBot="1" x14ac:dyDescent="0.3">
      <c r="A640" s="802" t="s">
        <v>2388</v>
      </c>
      <c r="B640" s="242" t="s">
        <v>1929</v>
      </c>
      <c r="C640" s="803" t="s">
        <v>2082</v>
      </c>
      <c r="D640" s="176">
        <v>64900</v>
      </c>
      <c r="E640" s="716" t="s">
        <v>307</v>
      </c>
      <c r="F640" s="836" t="s">
        <v>2532</v>
      </c>
      <c r="G640" s="837">
        <v>44448</v>
      </c>
      <c r="H640" s="815" t="s">
        <v>2640</v>
      </c>
      <c r="I640" s="132"/>
    </row>
    <row r="641" spans="1:9" ht="15.75" customHeight="1" thickBot="1" x14ac:dyDescent="0.3">
      <c r="A641" s="242">
        <v>100023</v>
      </c>
      <c r="B641" s="242" t="s">
        <v>1820</v>
      </c>
      <c r="C641" s="803" t="s">
        <v>2133</v>
      </c>
      <c r="D641" s="176">
        <v>161512.5</v>
      </c>
      <c r="E641" s="716" t="s">
        <v>307</v>
      </c>
      <c r="F641" s="837">
        <v>43734</v>
      </c>
      <c r="G641" s="837">
        <v>43764</v>
      </c>
      <c r="H641" s="815">
        <v>13214</v>
      </c>
      <c r="I641" s="132"/>
    </row>
    <row r="642" spans="1:9" ht="15.75" customHeight="1" thickBot="1" x14ac:dyDescent="0.3">
      <c r="A642" s="242">
        <v>664</v>
      </c>
      <c r="B642" s="242" t="s">
        <v>1821</v>
      </c>
      <c r="C642" s="803" t="s">
        <v>2134</v>
      </c>
      <c r="D642" s="176">
        <v>253995</v>
      </c>
      <c r="E642" s="716" t="s">
        <v>307</v>
      </c>
      <c r="F642" s="837">
        <v>44019</v>
      </c>
      <c r="G642" s="836" t="s">
        <v>1806</v>
      </c>
      <c r="H642" s="815">
        <v>13429</v>
      </c>
      <c r="I642" s="132"/>
    </row>
    <row r="643" spans="1:9" ht="15.75" customHeight="1" thickBot="1" x14ac:dyDescent="0.3">
      <c r="A643" s="242">
        <v>692</v>
      </c>
      <c r="B643" s="242" t="s">
        <v>1821</v>
      </c>
      <c r="C643" s="803" t="s">
        <v>2134</v>
      </c>
      <c r="D643" s="176">
        <v>26349.64</v>
      </c>
      <c r="E643" s="716" t="s">
        <v>307</v>
      </c>
      <c r="F643" s="837">
        <v>44020</v>
      </c>
      <c r="G643" s="836" t="s">
        <v>1807</v>
      </c>
      <c r="H643" s="815">
        <v>13429</v>
      </c>
      <c r="I643" s="132"/>
    </row>
    <row r="644" spans="1:9" ht="15.75" customHeight="1" thickBot="1" x14ac:dyDescent="0.3">
      <c r="A644" s="242">
        <v>693</v>
      </c>
      <c r="B644" s="242" t="s">
        <v>1821</v>
      </c>
      <c r="C644" s="803" t="s">
        <v>2134</v>
      </c>
      <c r="D644" s="176">
        <v>209745</v>
      </c>
      <c r="E644" s="716" t="s">
        <v>307</v>
      </c>
      <c r="F644" s="837">
        <v>44021</v>
      </c>
      <c r="G644" s="836" t="s">
        <v>1809</v>
      </c>
      <c r="H644" s="815">
        <v>13429</v>
      </c>
      <c r="I644" s="132"/>
    </row>
    <row r="645" spans="1:9" ht="15.75" customHeight="1" thickBot="1" x14ac:dyDescent="0.3">
      <c r="A645" s="242">
        <v>696</v>
      </c>
      <c r="B645" s="242" t="s">
        <v>1821</v>
      </c>
      <c r="C645" s="803" t="s">
        <v>2134</v>
      </c>
      <c r="D645" s="176">
        <v>91777.66</v>
      </c>
      <c r="E645" s="716" t="s">
        <v>307</v>
      </c>
      <c r="F645" s="837">
        <v>44022</v>
      </c>
      <c r="G645" s="836" t="s">
        <v>1845</v>
      </c>
      <c r="H645" s="815">
        <v>13429</v>
      </c>
      <c r="I645" s="132"/>
    </row>
    <row r="646" spans="1:9" ht="15.75" customHeight="1" thickBot="1" x14ac:dyDescent="0.3">
      <c r="A646" s="242">
        <v>669</v>
      </c>
      <c r="B646" s="242" t="s">
        <v>1821</v>
      </c>
      <c r="C646" s="803" t="s">
        <v>2134</v>
      </c>
      <c r="D646" s="176">
        <v>22559.64</v>
      </c>
      <c r="E646" s="716" t="s">
        <v>307</v>
      </c>
      <c r="F646" s="837">
        <v>44023</v>
      </c>
      <c r="G646" s="836" t="s">
        <v>1849</v>
      </c>
      <c r="H646" s="815">
        <v>13429</v>
      </c>
      <c r="I646" s="132"/>
    </row>
    <row r="647" spans="1:9" ht="15.75" customHeight="1" thickBot="1" x14ac:dyDescent="0.3">
      <c r="A647" s="242">
        <v>665</v>
      </c>
      <c r="B647" s="242" t="s">
        <v>1821</v>
      </c>
      <c r="C647" s="803" t="s">
        <v>2134</v>
      </c>
      <c r="D647" s="176">
        <v>81349.64</v>
      </c>
      <c r="E647" s="716" t="s">
        <v>307</v>
      </c>
      <c r="F647" s="837">
        <v>44024</v>
      </c>
      <c r="G647" s="836" t="s">
        <v>1850</v>
      </c>
      <c r="H647" s="815">
        <v>13429</v>
      </c>
      <c r="I647" s="132"/>
    </row>
    <row r="648" spans="1:9" ht="15.75" customHeight="1" thickBot="1" x14ac:dyDescent="0.3">
      <c r="A648" s="242">
        <v>670</v>
      </c>
      <c r="B648" s="242" t="s">
        <v>1821</v>
      </c>
      <c r="C648" s="803" t="s">
        <v>2134</v>
      </c>
      <c r="D648" s="176">
        <v>78945.66</v>
      </c>
      <c r="E648" s="716" t="s">
        <v>307</v>
      </c>
      <c r="F648" s="837">
        <v>44025</v>
      </c>
      <c r="G648" s="836" t="s">
        <v>1805</v>
      </c>
      <c r="H648" s="815">
        <v>13429</v>
      </c>
      <c r="I648" s="132"/>
    </row>
    <row r="649" spans="1:9" ht="15.75" customHeight="1" thickBot="1" x14ac:dyDescent="0.3">
      <c r="A649" s="242">
        <v>694</v>
      </c>
      <c r="B649" s="242" t="s">
        <v>1821</v>
      </c>
      <c r="C649" s="803" t="s">
        <v>2134</v>
      </c>
      <c r="D649" s="176">
        <v>28538.16</v>
      </c>
      <c r="E649" s="716" t="s">
        <v>307</v>
      </c>
      <c r="F649" s="837">
        <v>44026</v>
      </c>
      <c r="G649" s="836" t="s">
        <v>1851</v>
      </c>
      <c r="H649" s="815">
        <v>13429</v>
      </c>
      <c r="I649" s="132"/>
    </row>
    <row r="650" spans="1:9" ht="15.75" customHeight="1" thickBot="1" x14ac:dyDescent="0.3">
      <c r="A650" s="242">
        <v>652</v>
      </c>
      <c r="B650" s="242" t="s">
        <v>1821</v>
      </c>
      <c r="C650" s="803" t="s">
        <v>2134</v>
      </c>
      <c r="D650" s="176">
        <v>180199.58</v>
      </c>
      <c r="E650" s="716" t="s">
        <v>307</v>
      </c>
      <c r="F650" s="837">
        <v>44027</v>
      </c>
      <c r="G650" s="836" t="s">
        <v>1852</v>
      </c>
      <c r="H650" s="815">
        <v>13429</v>
      </c>
      <c r="I650" s="132"/>
    </row>
    <row r="651" spans="1:9" ht="15.75" customHeight="1" thickBot="1" x14ac:dyDescent="0.3">
      <c r="A651" s="242">
        <v>651</v>
      </c>
      <c r="B651" s="242" t="s">
        <v>1821</v>
      </c>
      <c r="C651" s="803" t="s">
        <v>2134</v>
      </c>
      <c r="D651" s="176">
        <v>22559.64</v>
      </c>
      <c r="E651" s="716" t="s">
        <v>307</v>
      </c>
      <c r="F651" s="837">
        <v>44028</v>
      </c>
      <c r="G651" s="836" t="s">
        <v>1848</v>
      </c>
      <c r="H651" s="815">
        <v>13429</v>
      </c>
      <c r="I651" s="132"/>
    </row>
    <row r="652" spans="1:9" ht="15.75" customHeight="1" thickBot="1" x14ac:dyDescent="0.3">
      <c r="A652" s="242">
        <v>650</v>
      </c>
      <c r="B652" s="242" t="s">
        <v>1821</v>
      </c>
      <c r="C652" s="803" t="s">
        <v>2134</v>
      </c>
      <c r="D652" s="176">
        <v>89248.47</v>
      </c>
      <c r="E652" s="716" t="s">
        <v>307</v>
      </c>
      <c r="F652" s="837">
        <v>44029</v>
      </c>
      <c r="G652" s="836" t="s">
        <v>1853</v>
      </c>
      <c r="H652" s="815">
        <v>13429</v>
      </c>
      <c r="I652" s="132"/>
    </row>
    <row r="653" spans="1:9" ht="15.75" customHeight="1" thickBot="1" x14ac:dyDescent="0.3">
      <c r="A653" s="242">
        <v>655</v>
      </c>
      <c r="B653" s="242" t="s">
        <v>1821</v>
      </c>
      <c r="C653" s="803" t="s">
        <v>2134</v>
      </c>
      <c r="D653" s="176">
        <v>83809.64</v>
      </c>
      <c r="E653" s="716" t="s">
        <v>307</v>
      </c>
      <c r="F653" s="837">
        <v>44030</v>
      </c>
      <c r="G653" s="836" t="s">
        <v>1847</v>
      </c>
      <c r="H653" s="815">
        <v>13429</v>
      </c>
      <c r="I653" s="132"/>
    </row>
    <row r="654" spans="1:9" ht="15.75" customHeight="1" thickBot="1" x14ac:dyDescent="0.3">
      <c r="A654" s="242">
        <v>654</v>
      </c>
      <c r="B654" s="242" t="s">
        <v>1821</v>
      </c>
      <c r="C654" s="803" t="s">
        <v>2134</v>
      </c>
      <c r="D654" s="176">
        <v>237060.01</v>
      </c>
      <c r="E654" s="716" t="s">
        <v>307</v>
      </c>
      <c r="F654" s="837">
        <v>44031</v>
      </c>
      <c r="G654" s="836" t="s">
        <v>1854</v>
      </c>
      <c r="H654" s="815">
        <v>13429</v>
      </c>
      <c r="I654" s="132"/>
    </row>
    <row r="655" spans="1:9" ht="15.75" customHeight="1" thickBot="1" x14ac:dyDescent="0.3">
      <c r="A655" s="242">
        <v>683</v>
      </c>
      <c r="B655" s="242" t="s">
        <v>1821</v>
      </c>
      <c r="C655" s="803" t="s">
        <v>2134</v>
      </c>
      <c r="D655" s="176">
        <v>162010.01999999999</v>
      </c>
      <c r="E655" s="716" t="s">
        <v>307</v>
      </c>
      <c r="F655" s="837">
        <v>44032</v>
      </c>
      <c r="G655" s="836" t="s">
        <v>1846</v>
      </c>
      <c r="H655" s="815">
        <v>13429</v>
      </c>
      <c r="I655" s="132"/>
    </row>
    <row r="656" spans="1:9" ht="15.75" customHeight="1" thickBot="1" x14ac:dyDescent="0.3">
      <c r="A656" s="242">
        <v>686</v>
      </c>
      <c r="B656" s="242" t="s">
        <v>1821</v>
      </c>
      <c r="C656" s="803" t="s">
        <v>2134</v>
      </c>
      <c r="D656" s="176">
        <v>384280</v>
      </c>
      <c r="E656" s="716" t="s">
        <v>307</v>
      </c>
      <c r="F656" s="837">
        <v>44033</v>
      </c>
      <c r="G656" s="836" t="s">
        <v>1808</v>
      </c>
      <c r="H656" s="815">
        <v>13429</v>
      </c>
      <c r="I656" s="132"/>
    </row>
    <row r="657" spans="1:9" ht="15.75" customHeight="1" thickBot="1" x14ac:dyDescent="0.3">
      <c r="A657" s="242">
        <v>960</v>
      </c>
      <c r="B657" s="242" t="s">
        <v>1821</v>
      </c>
      <c r="C657" s="803" t="s">
        <v>2082</v>
      </c>
      <c r="D657" s="176">
        <v>145000</v>
      </c>
      <c r="E657" s="716" t="s">
        <v>307</v>
      </c>
      <c r="F657" s="836" t="s">
        <v>2531</v>
      </c>
      <c r="G657" s="836" t="s">
        <v>1953</v>
      </c>
      <c r="H657" s="815" t="s">
        <v>1935</v>
      </c>
      <c r="I657" s="132"/>
    </row>
    <row r="658" spans="1:9" ht="15.75" customHeight="1" thickBot="1" x14ac:dyDescent="0.3">
      <c r="A658" s="242">
        <v>687</v>
      </c>
      <c r="B658" s="242" t="s">
        <v>1821</v>
      </c>
      <c r="C658" s="803" t="s">
        <v>2134</v>
      </c>
      <c r="D658" s="176">
        <v>110212</v>
      </c>
      <c r="E658" s="716" t="s">
        <v>307</v>
      </c>
      <c r="F658" s="837">
        <v>44034</v>
      </c>
      <c r="G658" s="836" t="s">
        <v>1855</v>
      </c>
      <c r="H658" s="815">
        <v>13429</v>
      </c>
      <c r="I658" s="132"/>
    </row>
    <row r="659" spans="1:9" ht="15.75" customHeight="1" thickBot="1" x14ac:dyDescent="0.3">
      <c r="A659" s="242">
        <v>695</v>
      </c>
      <c r="B659" s="242" t="s">
        <v>1821</v>
      </c>
      <c r="C659" s="803" t="s">
        <v>2134</v>
      </c>
      <c r="D659" s="176">
        <v>28299.64</v>
      </c>
      <c r="E659" s="716" t="s">
        <v>307</v>
      </c>
      <c r="F659" s="837">
        <v>44035</v>
      </c>
      <c r="G659" s="836" t="s">
        <v>1856</v>
      </c>
      <c r="H659" s="815">
        <v>13429</v>
      </c>
      <c r="I659" s="132"/>
    </row>
    <row r="660" spans="1:9" ht="15.75" customHeight="1" thickBot="1" x14ac:dyDescent="0.3">
      <c r="A660" s="233">
        <v>317</v>
      </c>
      <c r="B660" s="234" t="s">
        <v>153</v>
      </c>
      <c r="C660" s="803" t="s">
        <v>2135</v>
      </c>
      <c r="D660" s="176">
        <v>10620</v>
      </c>
      <c r="E660" s="716" t="s">
        <v>307</v>
      </c>
      <c r="F660" s="837">
        <v>42536</v>
      </c>
      <c r="G660" s="837">
        <v>42566</v>
      </c>
      <c r="H660" s="815">
        <v>853</v>
      </c>
      <c r="I660" s="132"/>
    </row>
    <row r="661" spans="1:9" ht="15.75" customHeight="1" thickBot="1" x14ac:dyDescent="0.3">
      <c r="A661" s="233">
        <v>345</v>
      </c>
      <c r="B661" s="234" t="s">
        <v>153</v>
      </c>
      <c r="C661" s="803" t="s">
        <v>2135</v>
      </c>
      <c r="D661" s="176">
        <v>10620</v>
      </c>
      <c r="E661" s="716" t="s">
        <v>307</v>
      </c>
      <c r="F661" s="836" t="s">
        <v>1728</v>
      </c>
      <c r="G661" s="836" t="s">
        <v>1579</v>
      </c>
      <c r="H661" s="815">
        <v>871</v>
      </c>
      <c r="I661" s="132"/>
    </row>
    <row r="662" spans="1:9" ht="15.75" customHeight="1" thickBot="1" x14ac:dyDescent="0.3">
      <c r="A662" s="233">
        <v>370</v>
      </c>
      <c r="B662" s="234" t="s">
        <v>153</v>
      </c>
      <c r="C662" s="803" t="s">
        <v>2135</v>
      </c>
      <c r="D662" s="176">
        <v>10620</v>
      </c>
      <c r="E662" s="716" t="s">
        <v>307</v>
      </c>
      <c r="F662" s="837">
        <v>42809</v>
      </c>
      <c r="G662" s="836" t="s">
        <v>1577</v>
      </c>
      <c r="H662" s="815">
        <v>887</v>
      </c>
      <c r="I662" s="132"/>
    </row>
    <row r="663" spans="1:9" ht="15.75" customHeight="1" thickBot="1" x14ac:dyDescent="0.3">
      <c r="A663" s="233">
        <v>346</v>
      </c>
      <c r="B663" s="234" t="s">
        <v>153</v>
      </c>
      <c r="C663" s="803" t="s">
        <v>2135</v>
      </c>
      <c r="D663" s="176">
        <v>10620</v>
      </c>
      <c r="E663" s="716" t="s">
        <v>307</v>
      </c>
      <c r="F663" s="836" t="s">
        <v>1728</v>
      </c>
      <c r="G663" s="836" t="s">
        <v>1579</v>
      </c>
      <c r="H663" s="815">
        <v>876</v>
      </c>
      <c r="I663" s="132"/>
    </row>
    <row r="664" spans="1:9" ht="15.75" customHeight="1" thickBot="1" x14ac:dyDescent="0.3">
      <c r="A664" s="233">
        <v>201723063</v>
      </c>
      <c r="B664" s="234" t="s">
        <v>183</v>
      </c>
      <c r="C664" s="803" t="s">
        <v>308</v>
      </c>
      <c r="D664" s="176">
        <f>354448.61-154504.14</f>
        <v>199944.46999999997</v>
      </c>
      <c r="E664" s="716" t="s">
        <v>307</v>
      </c>
      <c r="F664" s="837">
        <v>42906</v>
      </c>
      <c r="G664" s="837">
        <v>42936</v>
      </c>
      <c r="H664" s="815">
        <v>12071</v>
      </c>
      <c r="I664" s="132"/>
    </row>
    <row r="665" spans="1:9" ht="15.75" customHeight="1" thickBot="1" x14ac:dyDescent="0.3">
      <c r="A665" s="242">
        <v>180412</v>
      </c>
      <c r="B665" s="190" t="s">
        <v>71</v>
      </c>
      <c r="C665" s="803" t="s">
        <v>306</v>
      </c>
      <c r="D665" s="176">
        <v>104843.61</v>
      </c>
      <c r="E665" s="716" t="s">
        <v>307</v>
      </c>
      <c r="F665" s="837">
        <v>41841</v>
      </c>
      <c r="G665" s="836" t="s">
        <v>1580</v>
      </c>
      <c r="H665" s="815" t="s">
        <v>341</v>
      </c>
      <c r="I665" s="132"/>
    </row>
    <row r="666" spans="1:9" ht="15.75" customHeight="1" thickBot="1" x14ac:dyDescent="0.3">
      <c r="A666" s="242">
        <v>37</v>
      </c>
      <c r="B666" s="242" t="s">
        <v>1457</v>
      </c>
      <c r="C666" s="803" t="s">
        <v>2136</v>
      </c>
      <c r="D666" s="176">
        <v>317585.2</v>
      </c>
      <c r="E666" s="716" t="s">
        <v>307</v>
      </c>
      <c r="F666" s="837">
        <v>43600</v>
      </c>
      <c r="G666" s="837">
        <v>43630</v>
      </c>
      <c r="H666" s="815">
        <v>1118</v>
      </c>
      <c r="I666" s="132"/>
    </row>
    <row r="667" spans="1:9" ht="15.75" customHeight="1" thickBot="1" x14ac:dyDescent="0.3">
      <c r="A667" s="242">
        <v>39</v>
      </c>
      <c r="B667" s="242" t="s">
        <v>1457</v>
      </c>
      <c r="C667" s="803" t="s">
        <v>2136</v>
      </c>
      <c r="D667" s="176">
        <v>108560</v>
      </c>
      <c r="E667" s="716" t="s">
        <v>307</v>
      </c>
      <c r="F667" s="837">
        <v>43668</v>
      </c>
      <c r="G667" s="836" t="s">
        <v>1740</v>
      </c>
      <c r="H667" s="815">
        <v>1142</v>
      </c>
      <c r="I667" s="132"/>
    </row>
    <row r="668" spans="1:9" ht="15.75" customHeight="1" thickBot="1" x14ac:dyDescent="0.3">
      <c r="A668" s="242">
        <v>36</v>
      </c>
      <c r="B668" s="242" t="s">
        <v>1457</v>
      </c>
      <c r="C668" s="803" t="s">
        <v>2136</v>
      </c>
      <c r="D668" s="176">
        <v>49560</v>
      </c>
      <c r="E668" s="716" t="s">
        <v>307</v>
      </c>
      <c r="F668" s="837">
        <v>43649</v>
      </c>
      <c r="G668" s="836" t="s">
        <v>1721</v>
      </c>
      <c r="H668" s="815">
        <v>1135</v>
      </c>
      <c r="I668" s="132"/>
    </row>
    <row r="669" spans="1:9" ht="15.75" customHeight="1" thickBot="1" x14ac:dyDescent="0.3">
      <c r="A669" s="242">
        <v>70625</v>
      </c>
      <c r="B669" s="242" t="s">
        <v>1822</v>
      </c>
      <c r="C669" s="803" t="s">
        <v>306</v>
      </c>
      <c r="D669" s="176">
        <v>183000</v>
      </c>
      <c r="E669" s="716" t="s">
        <v>307</v>
      </c>
      <c r="F669" s="837">
        <v>43999</v>
      </c>
      <c r="G669" s="837">
        <v>44029</v>
      </c>
      <c r="H669" s="815" t="s">
        <v>1827</v>
      </c>
      <c r="I669" s="132"/>
    </row>
    <row r="670" spans="1:9" ht="15.75" customHeight="1" thickBot="1" x14ac:dyDescent="0.3">
      <c r="A670" s="242">
        <v>33</v>
      </c>
      <c r="B670" s="242" t="s">
        <v>23</v>
      </c>
      <c r="C670" s="803" t="s">
        <v>306</v>
      </c>
      <c r="D670" s="176">
        <v>59000</v>
      </c>
      <c r="E670" s="716" t="s">
        <v>307</v>
      </c>
      <c r="F670" s="837">
        <v>41344</v>
      </c>
      <c r="G670" s="836" t="s">
        <v>1581</v>
      </c>
      <c r="H670" s="815">
        <v>9576</v>
      </c>
      <c r="I670" s="132"/>
    </row>
    <row r="671" spans="1:9" ht="15.75" customHeight="1" thickBot="1" x14ac:dyDescent="0.3">
      <c r="A671" s="242">
        <v>38600</v>
      </c>
      <c r="B671" s="242" t="s">
        <v>24</v>
      </c>
      <c r="C671" s="803" t="s">
        <v>2137</v>
      </c>
      <c r="D671" s="176">
        <v>58526.11</v>
      </c>
      <c r="E671" s="716" t="s">
        <v>307</v>
      </c>
      <c r="F671" s="836" t="s">
        <v>2533</v>
      </c>
      <c r="G671" s="837">
        <v>41424</v>
      </c>
      <c r="H671" s="815">
        <v>7924</v>
      </c>
      <c r="I671" s="132"/>
    </row>
    <row r="672" spans="1:9" ht="15.75" customHeight="1" thickBot="1" x14ac:dyDescent="0.3">
      <c r="A672" s="242">
        <v>39486</v>
      </c>
      <c r="B672" s="242" t="s">
        <v>24</v>
      </c>
      <c r="C672" s="803" t="s">
        <v>2137</v>
      </c>
      <c r="D672" s="176">
        <v>46260.72</v>
      </c>
      <c r="E672" s="716" t="s">
        <v>307</v>
      </c>
      <c r="F672" s="837">
        <v>41484</v>
      </c>
      <c r="G672" s="836" t="s">
        <v>1483</v>
      </c>
      <c r="H672" s="815">
        <v>8111</v>
      </c>
      <c r="I672" s="132"/>
    </row>
    <row r="673" spans="1:9" ht="15.75" customHeight="1" thickBot="1" x14ac:dyDescent="0.3">
      <c r="A673" s="242">
        <v>41240</v>
      </c>
      <c r="B673" s="242" t="s">
        <v>24</v>
      </c>
      <c r="C673" s="803" t="s">
        <v>2137</v>
      </c>
      <c r="D673" s="176">
        <v>23760.48</v>
      </c>
      <c r="E673" s="716" t="s">
        <v>307</v>
      </c>
      <c r="F673" s="836" t="s">
        <v>1483</v>
      </c>
      <c r="G673" s="837">
        <v>41544</v>
      </c>
      <c r="H673" s="815">
        <v>8388</v>
      </c>
      <c r="I673" s="132"/>
    </row>
    <row r="674" spans="1:9" ht="15.75" customHeight="1" thickBot="1" x14ac:dyDescent="0.3">
      <c r="A674" s="242">
        <v>24</v>
      </c>
      <c r="B674" s="242" t="s">
        <v>96</v>
      </c>
      <c r="C674" s="803" t="s">
        <v>2138</v>
      </c>
      <c r="D674" s="176">
        <v>86730</v>
      </c>
      <c r="E674" s="716" t="s">
        <v>307</v>
      </c>
      <c r="F674" s="837">
        <v>42055</v>
      </c>
      <c r="G674" s="837">
        <v>42085</v>
      </c>
      <c r="H674" s="815">
        <v>9581</v>
      </c>
      <c r="I674" s="132"/>
    </row>
    <row r="675" spans="1:9" ht="15.75" customHeight="1" thickBot="1" x14ac:dyDescent="0.3">
      <c r="A675" s="242">
        <v>15</v>
      </c>
      <c r="B675" s="242" t="s">
        <v>1356</v>
      </c>
      <c r="C675" s="803" t="s">
        <v>2139</v>
      </c>
      <c r="D675" s="176">
        <v>68446</v>
      </c>
      <c r="E675" s="716" t="s">
        <v>307</v>
      </c>
      <c r="F675" s="837">
        <v>43413</v>
      </c>
      <c r="G675" s="837">
        <v>43532</v>
      </c>
      <c r="H675" s="815">
        <v>13047</v>
      </c>
      <c r="I675" s="132"/>
    </row>
    <row r="676" spans="1:9" ht="15.75" customHeight="1" thickBot="1" x14ac:dyDescent="0.3">
      <c r="A676" s="242">
        <v>14</v>
      </c>
      <c r="B676" s="242" t="s">
        <v>1356</v>
      </c>
      <c r="C676" s="803" t="s">
        <v>2140</v>
      </c>
      <c r="D676" s="176">
        <v>30420</v>
      </c>
      <c r="E676" s="716" t="s">
        <v>307</v>
      </c>
      <c r="F676" s="837">
        <v>43410</v>
      </c>
      <c r="G676" s="837">
        <v>43533</v>
      </c>
      <c r="H676" s="815">
        <v>12934</v>
      </c>
      <c r="I676" s="132"/>
    </row>
    <row r="677" spans="1:9" ht="15.75" customHeight="1" thickBot="1" x14ac:dyDescent="0.3">
      <c r="A677" s="242">
        <v>1520</v>
      </c>
      <c r="B677" s="242" t="s">
        <v>1356</v>
      </c>
      <c r="C677" s="803" t="s">
        <v>2140</v>
      </c>
      <c r="D677" s="176">
        <v>201825</v>
      </c>
      <c r="E677" s="716" t="s">
        <v>307</v>
      </c>
      <c r="F677" s="837">
        <v>43502</v>
      </c>
      <c r="G677" s="837">
        <v>43532</v>
      </c>
      <c r="H677" s="815">
        <v>12936</v>
      </c>
      <c r="I677" s="132"/>
    </row>
    <row r="678" spans="1:9" ht="15.75" customHeight="1" thickBot="1" x14ac:dyDescent="0.3">
      <c r="A678" s="235">
        <v>10093039</v>
      </c>
      <c r="B678" s="235" t="s">
        <v>170</v>
      </c>
      <c r="C678" s="803" t="s">
        <v>2095</v>
      </c>
      <c r="D678" s="176">
        <v>162149.25</v>
      </c>
      <c r="E678" s="716" t="s">
        <v>307</v>
      </c>
      <c r="F678" s="837">
        <v>42825</v>
      </c>
      <c r="G678" s="836" t="s">
        <v>1507</v>
      </c>
      <c r="H678" s="815">
        <v>11940</v>
      </c>
      <c r="I678" s="132"/>
    </row>
    <row r="679" spans="1:9" ht="15.75" customHeight="1" thickBot="1" x14ac:dyDescent="0.3">
      <c r="A679" s="235">
        <v>10093612</v>
      </c>
      <c r="B679" s="235" t="s">
        <v>170</v>
      </c>
      <c r="C679" s="803" t="s">
        <v>2095</v>
      </c>
      <c r="D679" s="176">
        <v>301965</v>
      </c>
      <c r="E679" s="716" t="s">
        <v>307</v>
      </c>
      <c r="F679" s="837">
        <v>42865</v>
      </c>
      <c r="G679" s="837">
        <v>42895</v>
      </c>
      <c r="H679" s="815">
        <v>11996</v>
      </c>
      <c r="I679" s="132"/>
    </row>
    <row r="680" spans="1:9" ht="15.75" customHeight="1" thickBot="1" x14ac:dyDescent="0.3">
      <c r="A680" s="235">
        <v>10094195</v>
      </c>
      <c r="B680" s="235" t="s">
        <v>170</v>
      </c>
      <c r="C680" s="803" t="s">
        <v>2095</v>
      </c>
      <c r="D680" s="176">
        <v>5047</v>
      </c>
      <c r="E680" s="716" t="s">
        <v>307</v>
      </c>
      <c r="F680" s="837">
        <v>42902</v>
      </c>
      <c r="G680" s="837">
        <v>42932</v>
      </c>
      <c r="H680" s="815">
        <v>12093</v>
      </c>
      <c r="I680" s="132"/>
    </row>
    <row r="681" spans="1:9" ht="15.75" customHeight="1" thickBot="1" x14ac:dyDescent="0.3">
      <c r="A681" s="235">
        <v>10094182</v>
      </c>
      <c r="B681" s="235" t="s">
        <v>170</v>
      </c>
      <c r="C681" s="803" t="s">
        <v>2095</v>
      </c>
      <c r="D681" s="176">
        <v>30128</v>
      </c>
      <c r="E681" s="716" t="s">
        <v>307</v>
      </c>
      <c r="F681" s="837">
        <v>42900</v>
      </c>
      <c r="G681" s="837">
        <v>42930</v>
      </c>
      <c r="H681" s="815">
        <v>12093</v>
      </c>
      <c r="I681" s="132"/>
    </row>
    <row r="682" spans="1:9" ht="15.75" customHeight="1" thickBot="1" x14ac:dyDescent="0.3">
      <c r="A682" s="235">
        <v>10094457</v>
      </c>
      <c r="B682" s="235" t="s">
        <v>170</v>
      </c>
      <c r="C682" s="803" t="s">
        <v>2095</v>
      </c>
      <c r="D682" s="176">
        <v>71488.88</v>
      </c>
      <c r="E682" s="716" t="s">
        <v>307</v>
      </c>
      <c r="F682" s="837">
        <v>42915</v>
      </c>
      <c r="G682" s="837">
        <v>42945</v>
      </c>
      <c r="H682" s="815">
        <v>12129</v>
      </c>
      <c r="I682" s="132"/>
    </row>
    <row r="683" spans="1:9" ht="15.75" customHeight="1" thickBot="1" x14ac:dyDescent="0.3">
      <c r="A683" s="235">
        <v>10094498</v>
      </c>
      <c r="B683" s="235" t="s">
        <v>170</v>
      </c>
      <c r="C683" s="803" t="s">
        <v>2141</v>
      </c>
      <c r="D683" s="176">
        <v>120000</v>
      </c>
      <c r="E683" s="716" t="s">
        <v>307</v>
      </c>
      <c r="F683" s="837">
        <v>42921</v>
      </c>
      <c r="G683" s="836" t="s">
        <v>1582</v>
      </c>
      <c r="H683" s="815">
        <v>12129</v>
      </c>
      <c r="I683" s="132"/>
    </row>
    <row r="684" spans="1:9" ht="15.75" customHeight="1" thickBot="1" x14ac:dyDescent="0.3">
      <c r="A684" s="235">
        <v>10094675</v>
      </c>
      <c r="B684" s="235" t="s">
        <v>170</v>
      </c>
      <c r="C684" s="803" t="s">
        <v>2095</v>
      </c>
      <c r="D684" s="176">
        <v>263798.59999999998</v>
      </c>
      <c r="E684" s="716" t="s">
        <v>307</v>
      </c>
      <c r="F684" s="837">
        <v>42933</v>
      </c>
      <c r="G684" s="836" t="s">
        <v>1508</v>
      </c>
      <c r="H684" s="815">
        <v>12159</v>
      </c>
      <c r="I684" s="132"/>
    </row>
    <row r="685" spans="1:9" ht="15.75" customHeight="1" thickBot="1" x14ac:dyDescent="0.3">
      <c r="A685" s="235">
        <v>10095491</v>
      </c>
      <c r="B685" s="235" t="s">
        <v>170</v>
      </c>
      <c r="C685" s="803" t="s">
        <v>306</v>
      </c>
      <c r="D685" s="176">
        <v>74256</v>
      </c>
      <c r="E685" s="716" t="s">
        <v>307</v>
      </c>
      <c r="F685" s="837">
        <v>42982</v>
      </c>
      <c r="G685" s="837">
        <v>43012</v>
      </c>
      <c r="H685" s="815">
        <v>12229</v>
      </c>
      <c r="I685" s="132"/>
    </row>
    <row r="686" spans="1:9" ht="15.75" customHeight="1" thickBot="1" x14ac:dyDescent="0.3">
      <c r="A686" s="235">
        <v>10095488</v>
      </c>
      <c r="B686" s="235" t="s">
        <v>170</v>
      </c>
      <c r="C686" s="803" t="s">
        <v>306</v>
      </c>
      <c r="D686" s="176">
        <v>133858</v>
      </c>
      <c r="E686" s="716" t="s">
        <v>307</v>
      </c>
      <c r="F686" s="837">
        <v>42982</v>
      </c>
      <c r="G686" s="837">
        <v>43012</v>
      </c>
      <c r="H686" s="815">
        <v>12181</v>
      </c>
      <c r="I686" s="132"/>
    </row>
    <row r="687" spans="1:9" ht="15.75" customHeight="1" thickBot="1" x14ac:dyDescent="0.3">
      <c r="A687" s="235">
        <v>598</v>
      </c>
      <c r="B687" s="235" t="s">
        <v>170</v>
      </c>
      <c r="C687" s="803" t="s">
        <v>471</v>
      </c>
      <c r="D687" s="176">
        <v>1616</v>
      </c>
      <c r="E687" s="716" t="s">
        <v>307</v>
      </c>
      <c r="F687" s="836" t="s">
        <v>1525</v>
      </c>
      <c r="G687" s="837">
        <v>42994</v>
      </c>
      <c r="H687" s="815">
        <v>926</v>
      </c>
      <c r="I687" s="132"/>
    </row>
    <row r="688" spans="1:9" ht="15.75" customHeight="1" thickBot="1" x14ac:dyDescent="0.3">
      <c r="A688" s="235">
        <v>653</v>
      </c>
      <c r="B688" s="235" t="s">
        <v>170</v>
      </c>
      <c r="C688" s="803" t="s">
        <v>471</v>
      </c>
      <c r="D688" s="176">
        <v>1616</v>
      </c>
      <c r="E688" s="716" t="s">
        <v>307</v>
      </c>
      <c r="F688" s="837">
        <v>43025</v>
      </c>
      <c r="G688" s="837">
        <v>43055</v>
      </c>
      <c r="H688" s="815">
        <v>929</v>
      </c>
      <c r="I688" s="132"/>
    </row>
    <row r="689" spans="1:9" ht="15.75" customHeight="1" thickBot="1" x14ac:dyDescent="0.3">
      <c r="A689" s="235">
        <v>10096629</v>
      </c>
      <c r="B689" s="235" t="s">
        <v>170</v>
      </c>
      <c r="C689" s="803" t="s">
        <v>2095</v>
      </c>
      <c r="D689" s="176">
        <v>387463.5</v>
      </c>
      <c r="E689" s="716" t="s">
        <v>307</v>
      </c>
      <c r="F689" s="837">
        <v>43056</v>
      </c>
      <c r="G689" s="836" t="s">
        <v>1521</v>
      </c>
      <c r="H689" s="815">
        <v>12349</v>
      </c>
      <c r="I689" s="132"/>
    </row>
    <row r="690" spans="1:9" ht="15.75" customHeight="1" thickBot="1" x14ac:dyDescent="0.3">
      <c r="A690" s="235">
        <v>10096417</v>
      </c>
      <c r="B690" s="235" t="s">
        <v>170</v>
      </c>
      <c r="C690" s="803" t="s">
        <v>2095</v>
      </c>
      <c r="D690" s="176">
        <v>253327</v>
      </c>
      <c r="E690" s="716" t="s">
        <v>307</v>
      </c>
      <c r="F690" s="837">
        <v>43406</v>
      </c>
      <c r="G690" s="836" t="s">
        <v>1583</v>
      </c>
      <c r="H690" s="815">
        <v>12284</v>
      </c>
      <c r="I690" s="132"/>
    </row>
    <row r="691" spans="1:9" ht="15.75" customHeight="1" thickBot="1" x14ac:dyDescent="0.3">
      <c r="A691" s="242">
        <v>705</v>
      </c>
      <c r="B691" s="242" t="s">
        <v>66</v>
      </c>
      <c r="C691" s="803" t="s">
        <v>2095</v>
      </c>
      <c r="D691" s="176">
        <v>220660</v>
      </c>
      <c r="E691" s="716" t="s">
        <v>307</v>
      </c>
      <c r="F691" s="837">
        <v>41773</v>
      </c>
      <c r="G691" s="837">
        <v>41803</v>
      </c>
      <c r="H691" s="815">
        <v>9348</v>
      </c>
      <c r="I691" s="132"/>
    </row>
    <row r="692" spans="1:9" ht="15.75" customHeight="1" thickBot="1" x14ac:dyDescent="0.3">
      <c r="A692" s="242">
        <v>704</v>
      </c>
      <c r="B692" s="242" t="s">
        <v>66</v>
      </c>
      <c r="C692" s="803" t="s">
        <v>2095</v>
      </c>
      <c r="D692" s="176">
        <v>554600</v>
      </c>
      <c r="E692" s="716" t="s">
        <v>307</v>
      </c>
      <c r="F692" s="837">
        <v>42051</v>
      </c>
      <c r="G692" s="837">
        <v>42081</v>
      </c>
      <c r="H692" s="815">
        <v>9328</v>
      </c>
      <c r="I692" s="132"/>
    </row>
    <row r="693" spans="1:9" ht="15.75" customHeight="1" thickBot="1" x14ac:dyDescent="0.3">
      <c r="A693" s="242">
        <v>11</v>
      </c>
      <c r="B693" s="242" t="s">
        <v>1659</v>
      </c>
      <c r="C693" s="803" t="s">
        <v>2142</v>
      </c>
      <c r="D693" s="176">
        <v>78705</v>
      </c>
      <c r="E693" s="716" t="s">
        <v>307</v>
      </c>
      <c r="F693" s="837">
        <v>43416</v>
      </c>
      <c r="G693" s="836" t="s">
        <v>1464</v>
      </c>
      <c r="H693" s="815">
        <v>1064</v>
      </c>
      <c r="I693" s="132"/>
    </row>
    <row r="694" spans="1:9" ht="15.75" customHeight="1" thickBot="1" x14ac:dyDescent="0.3">
      <c r="A694" s="802" t="s">
        <v>1896</v>
      </c>
      <c r="B694" s="242" t="s">
        <v>1900</v>
      </c>
      <c r="C694" s="803" t="s">
        <v>2069</v>
      </c>
      <c r="D694" s="176">
        <v>15680</v>
      </c>
      <c r="E694" s="716" t="s">
        <v>307</v>
      </c>
      <c r="F694" s="837">
        <v>44159</v>
      </c>
      <c r="G694" s="836" t="s">
        <v>1901</v>
      </c>
      <c r="H694" s="815" t="s">
        <v>1910</v>
      </c>
      <c r="I694" s="132"/>
    </row>
    <row r="695" spans="1:9" ht="15.75" customHeight="1" thickBot="1" x14ac:dyDescent="0.3">
      <c r="A695" s="242">
        <v>100043685</v>
      </c>
      <c r="B695" s="242" t="s">
        <v>195</v>
      </c>
      <c r="C695" s="803" t="s">
        <v>2095</v>
      </c>
      <c r="D695" s="176">
        <v>41065.839999999997</v>
      </c>
      <c r="E695" s="716" t="s">
        <v>307</v>
      </c>
      <c r="F695" s="836" t="s">
        <v>2534</v>
      </c>
      <c r="G695" s="837">
        <v>43007</v>
      </c>
      <c r="H695" s="815">
        <v>12223</v>
      </c>
      <c r="I695" s="132"/>
    </row>
    <row r="696" spans="1:9" ht="15.75" customHeight="1" thickBot="1" x14ac:dyDescent="0.3">
      <c r="A696" s="242">
        <v>100049922</v>
      </c>
      <c r="B696" s="242" t="s">
        <v>195</v>
      </c>
      <c r="C696" s="803" t="s">
        <v>2095</v>
      </c>
      <c r="D696" s="176">
        <v>141072.25</v>
      </c>
      <c r="E696" s="716" t="s">
        <v>307</v>
      </c>
      <c r="F696" s="837">
        <v>43068</v>
      </c>
      <c r="G696" s="836" t="s">
        <v>1584</v>
      </c>
      <c r="H696" s="815">
        <v>12305</v>
      </c>
      <c r="I696" s="132"/>
    </row>
    <row r="697" spans="1:9" ht="15.75" customHeight="1" thickBot="1" x14ac:dyDescent="0.3">
      <c r="A697" s="242">
        <v>100051658</v>
      </c>
      <c r="B697" s="242" t="s">
        <v>195</v>
      </c>
      <c r="C697" s="803" t="s">
        <v>2095</v>
      </c>
      <c r="D697" s="176">
        <v>274428.90000000002</v>
      </c>
      <c r="E697" s="716" t="s">
        <v>307</v>
      </c>
      <c r="F697" s="836" t="s">
        <v>1574</v>
      </c>
      <c r="G697" s="837">
        <v>43226</v>
      </c>
      <c r="H697" s="815">
        <v>12568</v>
      </c>
      <c r="I697" s="132"/>
    </row>
    <row r="698" spans="1:9" ht="15.75" customHeight="1" thickBot="1" x14ac:dyDescent="0.3">
      <c r="A698" s="242">
        <v>100054232</v>
      </c>
      <c r="B698" s="242" t="s">
        <v>195</v>
      </c>
      <c r="C698" s="803" t="s">
        <v>2143</v>
      </c>
      <c r="D698" s="176">
        <v>80669.399999999994</v>
      </c>
      <c r="E698" s="716" t="s">
        <v>307</v>
      </c>
      <c r="F698" s="837">
        <v>43369</v>
      </c>
      <c r="G698" s="837">
        <v>43399</v>
      </c>
      <c r="H698" s="815">
        <v>12792</v>
      </c>
      <c r="I698" s="132"/>
    </row>
    <row r="699" spans="1:9" ht="15.75" customHeight="1" thickBot="1" x14ac:dyDescent="0.3">
      <c r="A699" s="242">
        <v>51114</v>
      </c>
      <c r="B699" s="242" t="s">
        <v>195</v>
      </c>
      <c r="C699" s="803" t="s">
        <v>2095</v>
      </c>
      <c r="D699" s="176">
        <v>141072.25</v>
      </c>
      <c r="E699" s="716" t="s">
        <v>307</v>
      </c>
      <c r="F699" s="837">
        <v>43068</v>
      </c>
      <c r="G699" s="836" t="s">
        <v>1584</v>
      </c>
      <c r="H699" s="815">
        <v>12490</v>
      </c>
      <c r="I699" s="132"/>
    </row>
    <row r="700" spans="1:9" ht="15.75" customHeight="1" thickBot="1" x14ac:dyDescent="0.3">
      <c r="A700" s="242">
        <v>10054153</v>
      </c>
      <c r="B700" s="242" t="s">
        <v>195</v>
      </c>
      <c r="C700" s="803" t="s">
        <v>2095</v>
      </c>
      <c r="D700" s="176">
        <f>413572.25-200541.18</f>
        <v>213031.07</v>
      </c>
      <c r="E700" s="716" t="s">
        <v>307</v>
      </c>
      <c r="F700" s="837">
        <v>43362</v>
      </c>
      <c r="G700" s="837">
        <v>43392</v>
      </c>
      <c r="H700" s="815">
        <v>12780</v>
      </c>
      <c r="I700" s="132"/>
    </row>
    <row r="701" spans="1:9" ht="15.75" customHeight="1" thickBot="1" x14ac:dyDescent="0.3">
      <c r="A701" s="242">
        <v>275</v>
      </c>
      <c r="B701" s="242" t="s">
        <v>1795</v>
      </c>
      <c r="C701" s="803" t="s">
        <v>325</v>
      </c>
      <c r="D701" s="176">
        <v>128649.37</v>
      </c>
      <c r="E701" s="716" t="s">
        <v>307</v>
      </c>
      <c r="F701" s="837">
        <v>42129</v>
      </c>
      <c r="G701" s="837">
        <v>42159</v>
      </c>
      <c r="H701" s="815">
        <v>9125</v>
      </c>
      <c r="I701" s="132"/>
    </row>
    <row r="702" spans="1:9" ht="15.75" customHeight="1" thickBot="1" x14ac:dyDescent="0.3">
      <c r="A702" s="233">
        <v>5079</v>
      </c>
      <c r="B702" s="242" t="s">
        <v>97</v>
      </c>
      <c r="C702" s="803" t="s">
        <v>310</v>
      </c>
      <c r="D702" s="176">
        <f>729483.2-300036.42</f>
        <v>429446.77999999997</v>
      </c>
      <c r="E702" s="716" t="s">
        <v>307</v>
      </c>
      <c r="F702" s="836" t="s">
        <v>1466</v>
      </c>
      <c r="G702" s="837">
        <v>43134</v>
      </c>
      <c r="H702" s="815">
        <v>12419</v>
      </c>
      <c r="I702" s="132"/>
    </row>
    <row r="703" spans="1:9" ht="15.75" customHeight="1" thickBot="1" x14ac:dyDescent="0.3">
      <c r="A703" s="233">
        <v>5747</v>
      </c>
      <c r="B703" s="242" t="s">
        <v>97</v>
      </c>
      <c r="C703" s="803" t="s">
        <v>340</v>
      </c>
      <c r="D703" s="176">
        <v>871042.4</v>
      </c>
      <c r="E703" s="716" t="s">
        <v>307</v>
      </c>
      <c r="F703" s="836" t="s">
        <v>2499</v>
      </c>
      <c r="G703" s="837">
        <v>43152</v>
      </c>
      <c r="H703" s="815" t="s">
        <v>548</v>
      </c>
      <c r="I703" s="132"/>
    </row>
    <row r="704" spans="1:9" ht="15.75" customHeight="1" thickBot="1" x14ac:dyDescent="0.3">
      <c r="A704" s="233">
        <v>5322</v>
      </c>
      <c r="B704" s="242" t="s">
        <v>97</v>
      </c>
      <c r="C704" s="803" t="s">
        <v>340</v>
      </c>
      <c r="D704" s="176">
        <v>645147.80000000005</v>
      </c>
      <c r="E704" s="716" t="s">
        <v>307</v>
      </c>
      <c r="F704" s="837">
        <v>43236</v>
      </c>
      <c r="G704" s="837">
        <v>43266</v>
      </c>
      <c r="H704" s="815" t="s">
        <v>548</v>
      </c>
      <c r="I704" s="132"/>
    </row>
    <row r="705" spans="1:9" ht="15.75" customHeight="1" thickBot="1" x14ac:dyDescent="0.3">
      <c r="A705" s="233">
        <v>13156</v>
      </c>
      <c r="B705" s="242" t="s">
        <v>97</v>
      </c>
      <c r="C705" s="803" t="s">
        <v>340</v>
      </c>
      <c r="D705" s="176">
        <v>579832</v>
      </c>
      <c r="E705" s="716" t="s">
        <v>307</v>
      </c>
      <c r="F705" s="836" t="s">
        <v>1526</v>
      </c>
      <c r="G705" s="837">
        <v>43180</v>
      </c>
      <c r="H705" s="815">
        <v>13156</v>
      </c>
      <c r="I705" s="132"/>
    </row>
    <row r="706" spans="1:9" ht="15.75" customHeight="1" thickBot="1" x14ac:dyDescent="0.3">
      <c r="A706" s="233">
        <v>6133</v>
      </c>
      <c r="B706" s="242" t="s">
        <v>97</v>
      </c>
      <c r="C706" s="803" t="s">
        <v>340</v>
      </c>
      <c r="D706" s="176">
        <v>631600</v>
      </c>
      <c r="E706" s="716" t="s">
        <v>307</v>
      </c>
      <c r="F706" s="837">
        <v>43619</v>
      </c>
      <c r="G706" s="837">
        <v>43649</v>
      </c>
      <c r="H706" s="815">
        <v>13197</v>
      </c>
      <c r="I706" s="132"/>
    </row>
    <row r="707" spans="1:9" ht="15.75" customHeight="1" thickBot="1" x14ac:dyDescent="0.3">
      <c r="A707" s="233">
        <v>6675</v>
      </c>
      <c r="B707" s="242" t="s">
        <v>97</v>
      </c>
      <c r="C707" s="803" t="s">
        <v>308</v>
      </c>
      <c r="D707" s="176">
        <v>201619.52</v>
      </c>
      <c r="E707" s="716" t="s">
        <v>307</v>
      </c>
      <c r="F707" s="836" t="s">
        <v>1715</v>
      </c>
      <c r="G707" s="836" t="s">
        <v>1719</v>
      </c>
      <c r="H707" s="815">
        <v>13389</v>
      </c>
      <c r="I707" s="132"/>
    </row>
    <row r="708" spans="1:9" ht="15.75" customHeight="1" thickBot="1" x14ac:dyDescent="0.3">
      <c r="A708" s="233">
        <v>6048</v>
      </c>
      <c r="B708" s="242" t="s">
        <v>97</v>
      </c>
      <c r="C708" s="803" t="s">
        <v>306</v>
      </c>
      <c r="D708" s="176">
        <v>524496.75</v>
      </c>
      <c r="E708" s="716" t="s">
        <v>307</v>
      </c>
      <c r="F708" s="836" t="s">
        <v>2535</v>
      </c>
      <c r="G708" s="837">
        <v>43615</v>
      </c>
      <c r="H708" s="815">
        <v>13137</v>
      </c>
      <c r="I708" s="132"/>
    </row>
    <row r="709" spans="1:9" ht="15.75" customHeight="1" thickBot="1" x14ac:dyDescent="0.3">
      <c r="A709" s="242">
        <v>3497</v>
      </c>
      <c r="B709" s="242" t="s">
        <v>75</v>
      </c>
      <c r="C709" s="803" t="s">
        <v>310</v>
      </c>
      <c r="D709" s="176">
        <v>224846.2</v>
      </c>
      <c r="E709" s="716" t="s">
        <v>307</v>
      </c>
      <c r="F709" s="837">
        <v>42325</v>
      </c>
      <c r="G709" s="836" t="s">
        <v>1529</v>
      </c>
      <c r="H709" s="815">
        <v>11381</v>
      </c>
      <c r="I709" s="132"/>
    </row>
    <row r="710" spans="1:9" ht="15.75" customHeight="1" thickBot="1" x14ac:dyDescent="0.3">
      <c r="A710" s="233">
        <v>3306</v>
      </c>
      <c r="B710" s="242" t="s">
        <v>75</v>
      </c>
      <c r="C710" s="803" t="s">
        <v>310</v>
      </c>
      <c r="D710" s="176">
        <f>478845-423490.52</f>
        <v>55354.479999999981</v>
      </c>
      <c r="E710" s="716" t="s">
        <v>307</v>
      </c>
      <c r="F710" s="836" t="s">
        <v>2536</v>
      </c>
      <c r="G710" s="837">
        <v>42428</v>
      </c>
      <c r="H710" s="815">
        <v>11178</v>
      </c>
      <c r="I710" s="132"/>
    </row>
    <row r="711" spans="1:9" ht="15.75" customHeight="1" thickBot="1" x14ac:dyDescent="0.3">
      <c r="A711" s="242">
        <v>3305</v>
      </c>
      <c r="B711" s="242" t="s">
        <v>75</v>
      </c>
      <c r="C711" s="803" t="s">
        <v>310</v>
      </c>
      <c r="D711" s="176">
        <v>831654.85</v>
      </c>
      <c r="E711" s="716" t="s">
        <v>307</v>
      </c>
      <c r="F711" s="836" t="s">
        <v>1478</v>
      </c>
      <c r="G711" s="836" t="s">
        <v>1586</v>
      </c>
      <c r="H711" s="815">
        <v>11437</v>
      </c>
      <c r="I711" s="132"/>
    </row>
    <row r="712" spans="1:9" ht="15.75" customHeight="1" thickBot="1" x14ac:dyDescent="0.3">
      <c r="A712" s="242">
        <v>3538</v>
      </c>
      <c r="B712" s="242" t="s">
        <v>75</v>
      </c>
      <c r="C712" s="803" t="s">
        <v>310</v>
      </c>
      <c r="D712" s="176">
        <v>262038.56</v>
      </c>
      <c r="E712" s="716" t="s">
        <v>307</v>
      </c>
      <c r="F712" s="837">
        <v>42509</v>
      </c>
      <c r="G712" s="837">
        <v>42539</v>
      </c>
      <c r="H712" s="815">
        <v>11178</v>
      </c>
      <c r="I712" s="132"/>
    </row>
    <row r="713" spans="1:9" ht="15.75" customHeight="1" thickBot="1" x14ac:dyDescent="0.3">
      <c r="A713" s="242">
        <v>3540</v>
      </c>
      <c r="B713" s="242" t="s">
        <v>75</v>
      </c>
      <c r="C713" s="803" t="s">
        <v>310</v>
      </c>
      <c r="D713" s="176">
        <v>165385</v>
      </c>
      <c r="E713" s="716" t="s">
        <v>307</v>
      </c>
      <c r="F713" s="837">
        <v>42509</v>
      </c>
      <c r="G713" s="837">
        <v>42539</v>
      </c>
      <c r="H713" s="815">
        <v>11481</v>
      </c>
      <c r="I713" s="132"/>
    </row>
    <row r="714" spans="1:9" ht="15.75" customHeight="1" thickBot="1" x14ac:dyDescent="0.3">
      <c r="A714" s="242">
        <v>3498</v>
      </c>
      <c r="B714" s="242" t="s">
        <v>75</v>
      </c>
      <c r="C714" s="803" t="s">
        <v>310</v>
      </c>
      <c r="D714" s="176">
        <v>198462</v>
      </c>
      <c r="E714" s="716" t="s">
        <v>307</v>
      </c>
      <c r="F714" s="836" t="s">
        <v>2537</v>
      </c>
      <c r="G714" s="837">
        <v>42516</v>
      </c>
      <c r="H714" s="815">
        <v>11437</v>
      </c>
      <c r="I714" s="132"/>
    </row>
    <row r="715" spans="1:9" ht="15.75" customHeight="1" thickBot="1" x14ac:dyDescent="0.3">
      <c r="A715" s="242">
        <v>3648</v>
      </c>
      <c r="B715" s="242" t="s">
        <v>75</v>
      </c>
      <c r="C715" s="803" t="s">
        <v>310</v>
      </c>
      <c r="D715" s="176">
        <v>72690</v>
      </c>
      <c r="E715" s="716" t="s">
        <v>307</v>
      </c>
      <c r="F715" s="837">
        <v>42576</v>
      </c>
      <c r="G715" s="836" t="s">
        <v>1587</v>
      </c>
      <c r="H715" s="815">
        <v>11481</v>
      </c>
      <c r="I715" s="132"/>
    </row>
    <row r="716" spans="1:9" ht="15.75" customHeight="1" thickBot="1" x14ac:dyDescent="0.3">
      <c r="A716" s="244">
        <v>3432</v>
      </c>
      <c r="B716" s="242" t="s">
        <v>75</v>
      </c>
      <c r="C716" s="803" t="s">
        <v>310</v>
      </c>
      <c r="D716" s="176">
        <v>297410.45</v>
      </c>
      <c r="E716" s="716" t="s">
        <v>307</v>
      </c>
      <c r="F716" s="836" t="s">
        <v>2538</v>
      </c>
      <c r="G716" s="837">
        <v>41902</v>
      </c>
      <c r="H716" s="815">
        <v>11591</v>
      </c>
      <c r="I716" s="132"/>
    </row>
    <row r="717" spans="1:9" ht="15.75" customHeight="1" thickBot="1" x14ac:dyDescent="0.3">
      <c r="A717" s="242">
        <v>3367</v>
      </c>
      <c r="B717" s="242" t="s">
        <v>75</v>
      </c>
      <c r="C717" s="803" t="s">
        <v>310</v>
      </c>
      <c r="D717" s="176">
        <v>16730.7</v>
      </c>
      <c r="E717" s="716" t="s">
        <v>307</v>
      </c>
      <c r="F717" s="837">
        <v>42452</v>
      </c>
      <c r="G717" s="836" t="s">
        <v>1531</v>
      </c>
      <c r="H717" s="815">
        <v>11297</v>
      </c>
      <c r="I717" s="132"/>
    </row>
    <row r="718" spans="1:9" ht="15.75" customHeight="1" thickBot="1" x14ac:dyDescent="0.3">
      <c r="A718" s="235">
        <v>3585</v>
      </c>
      <c r="B718" s="242" t="s">
        <v>127</v>
      </c>
      <c r="C718" s="803" t="s">
        <v>308</v>
      </c>
      <c r="D718" s="176">
        <v>149224</v>
      </c>
      <c r="E718" s="716" t="s">
        <v>307</v>
      </c>
      <c r="F718" s="837">
        <v>42296</v>
      </c>
      <c r="G718" s="837">
        <v>42326</v>
      </c>
      <c r="H718" s="815">
        <v>11199</v>
      </c>
      <c r="I718" s="132"/>
    </row>
    <row r="719" spans="1:9" ht="15.75" customHeight="1" thickBot="1" x14ac:dyDescent="0.3">
      <c r="A719" s="250" t="s">
        <v>176</v>
      </c>
      <c r="B719" s="242" t="s">
        <v>127</v>
      </c>
      <c r="C719" s="803" t="s">
        <v>308</v>
      </c>
      <c r="D719" s="176">
        <v>215975.4</v>
      </c>
      <c r="E719" s="716" t="s">
        <v>307</v>
      </c>
      <c r="F719" s="837">
        <v>42871</v>
      </c>
      <c r="G719" s="837">
        <v>42901</v>
      </c>
      <c r="H719" s="815">
        <v>12039</v>
      </c>
      <c r="I719" s="132"/>
    </row>
    <row r="720" spans="1:9" ht="15.75" customHeight="1" thickBot="1" x14ac:dyDescent="0.3">
      <c r="A720" s="250" t="s">
        <v>184</v>
      </c>
      <c r="B720" s="242" t="s">
        <v>127</v>
      </c>
      <c r="C720" s="803" t="s">
        <v>308</v>
      </c>
      <c r="D720" s="176">
        <v>199591.1</v>
      </c>
      <c r="E720" s="716" t="s">
        <v>307</v>
      </c>
      <c r="F720" s="837">
        <v>42912</v>
      </c>
      <c r="G720" s="837">
        <v>42942</v>
      </c>
      <c r="H720" s="815">
        <v>12083</v>
      </c>
      <c r="I720" s="132"/>
    </row>
    <row r="721" spans="1:9" ht="15.75" customHeight="1" thickBot="1" x14ac:dyDescent="0.3">
      <c r="A721" s="251" t="s">
        <v>189</v>
      </c>
      <c r="B721" s="242" t="s">
        <v>127</v>
      </c>
      <c r="C721" s="803" t="s">
        <v>308</v>
      </c>
      <c r="D721" s="176">
        <v>281812.8</v>
      </c>
      <c r="E721" s="716" t="s">
        <v>307</v>
      </c>
      <c r="F721" s="837">
        <v>42943</v>
      </c>
      <c r="G721" s="836" t="s">
        <v>1588</v>
      </c>
      <c r="H721" s="815">
        <v>12148</v>
      </c>
      <c r="I721" s="132"/>
    </row>
    <row r="722" spans="1:9" ht="15.75" customHeight="1" thickBot="1" x14ac:dyDescent="0.3">
      <c r="A722" s="251" t="s">
        <v>194</v>
      </c>
      <c r="B722" s="242" t="s">
        <v>127</v>
      </c>
      <c r="C722" s="803" t="s">
        <v>308</v>
      </c>
      <c r="D722" s="176">
        <v>103662</v>
      </c>
      <c r="E722" s="716" t="s">
        <v>307</v>
      </c>
      <c r="F722" s="836" t="s">
        <v>2539</v>
      </c>
      <c r="G722" s="837">
        <v>43005</v>
      </c>
      <c r="H722" s="815">
        <v>12206</v>
      </c>
      <c r="I722" s="132"/>
    </row>
    <row r="723" spans="1:9" ht="15.75" customHeight="1" thickBot="1" x14ac:dyDescent="0.3">
      <c r="A723" s="251" t="s">
        <v>198</v>
      </c>
      <c r="B723" s="242" t="s">
        <v>127</v>
      </c>
      <c r="C723" s="803" t="s">
        <v>402</v>
      </c>
      <c r="D723" s="176">
        <v>155977.12</v>
      </c>
      <c r="E723" s="716" t="s">
        <v>307</v>
      </c>
      <c r="F723" s="837">
        <v>42989</v>
      </c>
      <c r="G723" s="837">
        <v>43019</v>
      </c>
      <c r="H723" s="815" t="s">
        <v>549</v>
      </c>
      <c r="I723" s="132"/>
    </row>
    <row r="724" spans="1:9" ht="15.75" customHeight="1" thickBot="1" x14ac:dyDescent="0.3">
      <c r="A724" s="251" t="s">
        <v>202</v>
      </c>
      <c r="B724" s="242" t="s">
        <v>127</v>
      </c>
      <c r="C724" s="803" t="s">
        <v>308</v>
      </c>
      <c r="D724" s="176">
        <v>262948.8</v>
      </c>
      <c r="E724" s="716" t="s">
        <v>307</v>
      </c>
      <c r="F724" s="837">
        <v>43041</v>
      </c>
      <c r="G724" s="836" t="s">
        <v>1554</v>
      </c>
      <c r="H724" s="815">
        <v>12317</v>
      </c>
      <c r="I724" s="132"/>
    </row>
    <row r="725" spans="1:9" ht="15.75" customHeight="1" thickBot="1" x14ac:dyDescent="0.3">
      <c r="A725" s="251" t="s">
        <v>207</v>
      </c>
      <c r="B725" s="242" t="s">
        <v>127</v>
      </c>
      <c r="C725" s="803" t="s">
        <v>308</v>
      </c>
      <c r="D725" s="176">
        <v>192951.24</v>
      </c>
      <c r="E725" s="716" t="s">
        <v>307</v>
      </c>
      <c r="F725" s="837">
        <v>43068</v>
      </c>
      <c r="G725" s="836" t="s">
        <v>1584</v>
      </c>
      <c r="H725" s="815">
        <v>12356</v>
      </c>
      <c r="I725" s="132"/>
    </row>
    <row r="726" spans="1:9" ht="15.75" customHeight="1" thickBot="1" x14ac:dyDescent="0.3">
      <c r="A726" s="251" t="s">
        <v>211</v>
      </c>
      <c r="B726" s="242" t="s">
        <v>127</v>
      </c>
      <c r="C726" s="803" t="s">
        <v>308</v>
      </c>
      <c r="D726" s="176">
        <v>225334.58</v>
      </c>
      <c r="E726" s="716" t="s">
        <v>307</v>
      </c>
      <c r="F726" s="836" t="s">
        <v>1467</v>
      </c>
      <c r="G726" s="837">
        <v>43133</v>
      </c>
      <c r="H726" s="815">
        <v>12416</v>
      </c>
      <c r="I726" s="132"/>
    </row>
    <row r="727" spans="1:9" ht="15.75" customHeight="1" thickBot="1" x14ac:dyDescent="0.3">
      <c r="A727" s="251" t="s">
        <v>217</v>
      </c>
      <c r="B727" s="242" t="s">
        <v>127</v>
      </c>
      <c r="C727" s="803" t="s">
        <v>308</v>
      </c>
      <c r="D727" s="176">
        <v>338140</v>
      </c>
      <c r="E727" s="716" t="s">
        <v>307</v>
      </c>
      <c r="F727" s="836" t="s">
        <v>2540</v>
      </c>
      <c r="G727" s="837">
        <v>43160</v>
      </c>
      <c r="H727" s="815">
        <v>12449</v>
      </c>
      <c r="I727" s="132"/>
    </row>
    <row r="728" spans="1:9" ht="15.75" customHeight="1" thickBot="1" x14ac:dyDescent="0.3">
      <c r="A728" s="251" t="s">
        <v>231</v>
      </c>
      <c r="B728" s="242" t="s">
        <v>127</v>
      </c>
      <c r="C728" s="803" t="s">
        <v>308</v>
      </c>
      <c r="D728" s="176">
        <v>266070</v>
      </c>
      <c r="E728" s="716" t="s">
        <v>307</v>
      </c>
      <c r="F728" s="836" t="s">
        <v>1566</v>
      </c>
      <c r="G728" s="837">
        <v>43223</v>
      </c>
      <c r="H728" s="815">
        <v>12537</v>
      </c>
      <c r="I728" s="132"/>
    </row>
    <row r="729" spans="1:9" ht="15.75" customHeight="1" thickBot="1" x14ac:dyDescent="0.3">
      <c r="A729" s="251" t="s">
        <v>223</v>
      </c>
      <c r="B729" s="242" t="s">
        <v>127</v>
      </c>
      <c r="C729" s="803" t="s">
        <v>308</v>
      </c>
      <c r="D729" s="176">
        <v>172225.2</v>
      </c>
      <c r="E729" s="716" t="s">
        <v>307</v>
      </c>
      <c r="F729" s="837">
        <v>43152</v>
      </c>
      <c r="G729" s="837">
        <v>43182</v>
      </c>
      <c r="H729" s="815">
        <v>12480</v>
      </c>
      <c r="I729" s="132"/>
    </row>
    <row r="730" spans="1:9" ht="15.75" customHeight="1" thickBot="1" x14ac:dyDescent="0.3">
      <c r="A730" s="251" t="s">
        <v>234</v>
      </c>
      <c r="B730" s="242" t="s">
        <v>127</v>
      </c>
      <c r="C730" s="803" t="s">
        <v>308</v>
      </c>
      <c r="D730" s="176">
        <v>248757</v>
      </c>
      <c r="E730" s="716" t="s">
        <v>307</v>
      </c>
      <c r="F730" s="837">
        <v>43221</v>
      </c>
      <c r="G730" s="837">
        <v>43251</v>
      </c>
      <c r="H730" s="815">
        <v>12611</v>
      </c>
      <c r="I730" s="132"/>
    </row>
    <row r="731" spans="1:9" ht="15.75" customHeight="1" thickBot="1" x14ac:dyDescent="0.3">
      <c r="A731" s="251" t="s">
        <v>243</v>
      </c>
      <c r="B731" s="242" t="s">
        <v>127</v>
      </c>
      <c r="C731" s="803" t="s">
        <v>402</v>
      </c>
      <c r="D731" s="176">
        <v>119888</v>
      </c>
      <c r="E731" s="716" t="s">
        <v>307</v>
      </c>
      <c r="F731" s="837">
        <v>43299</v>
      </c>
      <c r="G731" s="836" t="s">
        <v>1499</v>
      </c>
      <c r="H731" s="815">
        <v>12708</v>
      </c>
      <c r="I731" s="132"/>
    </row>
    <row r="732" spans="1:9" ht="15.75" customHeight="1" thickBot="1" x14ac:dyDescent="0.3">
      <c r="A732" s="250" t="s">
        <v>1651</v>
      </c>
      <c r="B732" s="242" t="s">
        <v>127</v>
      </c>
      <c r="C732" s="803" t="s">
        <v>2096</v>
      </c>
      <c r="D732" s="176">
        <v>188376.8</v>
      </c>
      <c r="E732" s="716" t="s">
        <v>307</v>
      </c>
      <c r="F732" s="836" t="s">
        <v>2541</v>
      </c>
      <c r="G732" s="837">
        <v>43601</v>
      </c>
      <c r="H732" s="815">
        <v>13135</v>
      </c>
      <c r="I732" s="132"/>
    </row>
    <row r="733" spans="1:9" ht="15.75" customHeight="1" thickBot="1" x14ac:dyDescent="0.3">
      <c r="A733" s="251" t="s">
        <v>248</v>
      </c>
      <c r="B733" s="242" t="s">
        <v>127</v>
      </c>
      <c r="C733" s="803" t="s">
        <v>2279</v>
      </c>
      <c r="D733" s="176">
        <v>103336.9</v>
      </c>
      <c r="E733" s="716" t="s">
        <v>307</v>
      </c>
      <c r="F733" s="836" t="s">
        <v>2542</v>
      </c>
      <c r="G733" s="837">
        <v>43369</v>
      </c>
      <c r="H733" s="815">
        <v>12749</v>
      </c>
      <c r="I733" s="132"/>
    </row>
    <row r="734" spans="1:9" ht="15.75" customHeight="1" thickBot="1" x14ac:dyDescent="0.3">
      <c r="A734" s="251" t="s">
        <v>224</v>
      </c>
      <c r="B734" s="242" t="s">
        <v>225</v>
      </c>
      <c r="C734" s="803" t="s">
        <v>2144</v>
      </c>
      <c r="D734" s="176">
        <v>164845.41</v>
      </c>
      <c r="E734" s="716" t="s">
        <v>307</v>
      </c>
      <c r="F734" s="837">
        <v>43160</v>
      </c>
      <c r="G734" s="837">
        <v>43190</v>
      </c>
      <c r="H734" s="815">
        <v>982</v>
      </c>
      <c r="I734" s="132"/>
    </row>
    <row r="735" spans="1:9" ht="15.75" customHeight="1" thickBot="1" x14ac:dyDescent="0.3">
      <c r="A735" s="250" t="s">
        <v>2242</v>
      </c>
      <c r="B735" s="242" t="s">
        <v>2260</v>
      </c>
      <c r="C735" s="803" t="s">
        <v>2280</v>
      </c>
      <c r="D735" s="176">
        <v>9600</v>
      </c>
      <c r="E735" s="716" t="s">
        <v>307</v>
      </c>
      <c r="F735" s="837">
        <v>44081</v>
      </c>
      <c r="G735" s="837">
        <v>44111</v>
      </c>
      <c r="H735" s="815" t="s">
        <v>2307</v>
      </c>
      <c r="I735" s="132"/>
    </row>
    <row r="736" spans="1:9" ht="15.75" customHeight="1" thickBot="1" x14ac:dyDescent="0.3">
      <c r="A736" s="250" t="s">
        <v>2243</v>
      </c>
      <c r="B736" s="242" t="s">
        <v>2260</v>
      </c>
      <c r="C736" s="803" t="s">
        <v>2280</v>
      </c>
      <c r="D736" s="176">
        <v>9600</v>
      </c>
      <c r="E736" s="716" t="s">
        <v>307</v>
      </c>
      <c r="F736" s="837">
        <v>44121</v>
      </c>
      <c r="G736" s="837">
        <v>44151</v>
      </c>
      <c r="H736" s="815" t="s">
        <v>2307</v>
      </c>
      <c r="I736" s="132"/>
    </row>
    <row r="737" spans="1:9" ht="15.75" customHeight="1" thickBot="1" x14ac:dyDescent="0.3">
      <c r="A737" s="252">
        <v>356</v>
      </c>
      <c r="B737" s="242" t="s">
        <v>222</v>
      </c>
      <c r="C737" s="803" t="s">
        <v>2145</v>
      </c>
      <c r="D737" s="176">
        <v>172280</v>
      </c>
      <c r="E737" s="716" t="s">
        <v>307</v>
      </c>
      <c r="F737" s="837">
        <v>43150</v>
      </c>
      <c r="G737" s="837">
        <v>43180</v>
      </c>
      <c r="H737" s="815">
        <v>12502</v>
      </c>
      <c r="I737" s="132"/>
    </row>
    <row r="738" spans="1:9" ht="15.75" customHeight="1" thickBot="1" x14ac:dyDescent="0.3">
      <c r="A738" s="252">
        <v>357</v>
      </c>
      <c r="B738" s="242" t="s">
        <v>222</v>
      </c>
      <c r="C738" s="803" t="s">
        <v>2145</v>
      </c>
      <c r="D738" s="253">
        <v>489936</v>
      </c>
      <c r="E738" s="716" t="s">
        <v>307</v>
      </c>
      <c r="F738" s="836" t="s">
        <v>2543</v>
      </c>
      <c r="G738" s="837">
        <v>43229</v>
      </c>
      <c r="H738" s="815">
        <v>12576</v>
      </c>
      <c r="I738" s="132"/>
    </row>
    <row r="739" spans="1:9" ht="15.75" customHeight="1" thickBot="1" x14ac:dyDescent="0.3">
      <c r="A739" s="252">
        <v>358</v>
      </c>
      <c r="B739" s="242" t="s">
        <v>222</v>
      </c>
      <c r="C739" s="803" t="s">
        <v>2145</v>
      </c>
      <c r="D739" s="253">
        <v>400020</v>
      </c>
      <c r="E739" s="716" t="s">
        <v>307</v>
      </c>
      <c r="F739" s="836" t="s">
        <v>1504</v>
      </c>
      <c r="G739" s="837">
        <v>43247</v>
      </c>
      <c r="H739" s="815">
        <v>12599</v>
      </c>
      <c r="I739" s="132"/>
    </row>
    <row r="740" spans="1:9" ht="15.75" customHeight="1" thickBot="1" x14ac:dyDescent="0.3">
      <c r="A740" s="252">
        <v>359</v>
      </c>
      <c r="B740" s="242" t="s">
        <v>222</v>
      </c>
      <c r="C740" s="803" t="s">
        <v>2145</v>
      </c>
      <c r="D740" s="253">
        <v>324500</v>
      </c>
      <c r="E740" s="716" t="s">
        <v>307</v>
      </c>
      <c r="F740" s="837">
        <v>43229</v>
      </c>
      <c r="G740" s="837">
        <v>43259</v>
      </c>
      <c r="H740" s="815">
        <v>12613</v>
      </c>
      <c r="I740" s="132"/>
    </row>
    <row r="741" spans="1:9" ht="15.75" customHeight="1" thickBot="1" x14ac:dyDescent="0.3">
      <c r="A741" s="252">
        <v>43</v>
      </c>
      <c r="B741" s="242" t="s">
        <v>203</v>
      </c>
      <c r="C741" s="803" t="s">
        <v>325</v>
      </c>
      <c r="D741" s="176">
        <v>520616</v>
      </c>
      <c r="E741" s="716" t="s">
        <v>307</v>
      </c>
      <c r="F741" s="837">
        <v>43045</v>
      </c>
      <c r="G741" s="836" t="s">
        <v>1589</v>
      </c>
      <c r="H741" s="815">
        <v>12322</v>
      </c>
      <c r="I741" s="132"/>
    </row>
    <row r="742" spans="1:9" ht="15.75" customHeight="1" thickBot="1" x14ac:dyDescent="0.3">
      <c r="A742" s="252">
        <v>54</v>
      </c>
      <c r="B742" s="242" t="s">
        <v>203</v>
      </c>
      <c r="C742" s="803" t="s">
        <v>325</v>
      </c>
      <c r="D742" s="176">
        <v>617517.6</v>
      </c>
      <c r="E742" s="716" t="s">
        <v>307</v>
      </c>
      <c r="F742" s="836" t="s">
        <v>1467</v>
      </c>
      <c r="G742" s="837">
        <v>43133</v>
      </c>
      <c r="H742" s="815">
        <v>12406</v>
      </c>
      <c r="I742" s="132"/>
    </row>
    <row r="743" spans="1:9" ht="15.75" customHeight="1" thickBot="1" x14ac:dyDescent="0.3">
      <c r="A743" s="252">
        <v>237</v>
      </c>
      <c r="B743" s="242" t="s">
        <v>203</v>
      </c>
      <c r="C743" s="803" t="s">
        <v>2146</v>
      </c>
      <c r="D743" s="176">
        <v>149116.6</v>
      </c>
      <c r="E743" s="716" t="s">
        <v>307</v>
      </c>
      <c r="F743" s="837">
        <v>43620</v>
      </c>
      <c r="G743" s="837">
        <v>43650</v>
      </c>
      <c r="H743" s="815">
        <v>13194</v>
      </c>
      <c r="I743" s="132"/>
    </row>
    <row r="744" spans="1:9" ht="15.75" customHeight="1" thickBot="1" x14ac:dyDescent="0.3">
      <c r="A744" s="252">
        <v>132</v>
      </c>
      <c r="B744" s="242" t="s">
        <v>203</v>
      </c>
      <c r="C744" s="803" t="s">
        <v>325</v>
      </c>
      <c r="D744" s="176">
        <v>231728.4</v>
      </c>
      <c r="E744" s="716" t="s">
        <v>307</v>
      </c>
      <c r="F744" s="837">
        <v>43363</v>
      </c>
      <c r="G744" s="837">
        <v>43393</v>
      </c>
      <c r="H744" s="815">
        <v>12765</v>
      </c>
      <c r="I744" s="132"/>
    </row>
    <row r="745" spans="1:9" ht="15.75" customHeight="1" thickBot="1" x14ac:dyDescent="0.3">
      <c r="A745" s="252">
        <v>221</v>
      </c>
      <c r="B745" s="242" t="s">
        <v>203</v>
      </c>
      <c r="C745" s="803" t="s">
        <v>325</v>
      </c>
      <c r="D745" s="176">
        <v>149116.6</v>
      </c>
      <c r="E745" s="716" t="s">
        <v>307</v>
      </c>
      <c r="F745" s="836" t="s">
        <v>1526</v>
      </c>
      <c r="G745" s="837">
        <v>43611</v>
      </c>
      <c r="H745" s="815">
        <v>13154</v>
      </c>
      <c r="I745" s="132"/>
    </row>
    <row r="746" spans="1:9" ht="15.75" customHeight="1" thickBot="1" x14ac:dyDescent="0.3">
      <c r="A746" s="252">
        <v>269</v>
      </c>
      <c r="B746" s="242" t="s">
        <v>203</v>
      </c>
      <c r="C746" s="803" t="s">
        <v>325</v>
      </c>
      <c r="D746" s="176">
        <v>147429.20000000001</v>
      </c>
      <c r="E746" s="716" t="s">
        <v>307</v>
      </c>
      <c r="F746" s="837">
        <v>43675</v>
      </c>
      <c r="G746" s="836" t="s">
        <v>1664</v>
      </c>
      <c r="H746" s="815">
        <v>13232</v>
      </c>
      <c r="I746" s="132"/>
    </row>
    <row r="747" spans="1:9" ht="15.75" customHeight="1" thickBot="1" x14ac:dyDescent="0.3">
      <c r="A747" s="252">
        <v>509</v>
      </c>
      <c r="B747" s="190" t="s">
        <v>72</v>
      </c>
      <c r="C747" s="803" t="s">
        <v>308</v>
      </c>
      <c r="D747" s="176">
        <v>615200</v>
      </c>
      <c r="E747" s="716" t="s">
        <v>307</v>
      </c>
      <c r="F747" s="836" t="s">
        <v>2544</v>
      </c>
      <c r="G747" s="837">
        <v>42770</v>
      </c>
      <c r="H747" s="815">
        <v>12054</v>
      </c>
      <c r="I747" s="132"/>
    </row>
    <row r="748" spans="1:9" ht="15.75" customHeight="1" thickBot="1" x14ac:dyDescent="0.3">
      <c r="A748" s="252">
        <v>510</v>
      </c>
      <c r="B748" s="190" t="s">
        <v>72</v>
      </c>
      <c r="C748" s="803" t="s">
        <v>308</v>
      </c>
      <c r="D748" s="176">
        <v>719830</v>
      </c>
      <c r="E748" s="716" t="s">
        <v>307</v>
      </c>
      <c r="F748" s="837">
        <v>42914</v>
      </c>
      <c r="G748" s="837">
        <v>42944</v>
      </c>
      <c r="H748" s="815">
        <v>12121</v>
      </c>
      <c r="I748" s="132"/>
    </row>
    <row r="749" spans="1:9" ht="15.75" customHeight="1" thickBot="1" x14ac:dyDescent="0.3">
      <c r="A749" s="242">
        <v>506</v>
      </c>
      <c r="B749" s="190" t="s">
        <v>72</v>
      </c>
      <c r="C749" s="803" t="s">
        <v>308</v>
      </c>
      <c r="D749" s="176">
        <f>115644-8044.8</f>
        <v>107599.2</v>
      </c>
      <c r="E749" s="716" t="s">
        <v>307</v>
      </c>
      <c r="F749" s="836" t="s">
        <v>2545</v>
      </c>
      <c r="G749" s="837">
        <v>41889</v>
      </c>
      <c r="H749" s="815">
        <v>9378</v>
      </c>
      <c r="I749" s="132"/>
    </row>
    <row r="750" spans="1:9" ht="15.75" customHeight="1" thickBot="1" x14ac:dyDescent="0.3">
      <c r="A750" s="242">
        <v>6</v>
      </c>
      <c r="B750" s="190" t="s">
        <v>72</v>
      </c>
      <c r="C750" s="803" t="s">
        <v>308</v>
      </c>
      <c r="D750" s="176">
        <v>486000</v>
      </c>
      <c r="E750" s="716" t="s">
        <v>307</v>
      </c>
      <c r="F750" s="836" t="s">
        <v>1472</v>
      </c>
      <c r="G750" s="837">
        <v>43371</v>
      </c>
      <c r="H750" s="815">
        <v>12784</v>
      </c>
      <c r="I750" s="132"/>
    </row>
    <row r="751" spans="1:9" ht="15.75" customHeight="1" thickBot="1" x14ac:dyDescent="0.3">
      <c r="A751" s="242">
        <v>3</v>
      </c>
      <c r="B751" s="190" t="s">
        <v>72</v>
      </c>
      <c r="C751" s="803" t="s">
        <v>308</v>
      </c>
      <c r="D751" s="176">
        <v>719360</v>
      </c>
      <c r="E751" s="716" t="s">
        <v>307</v>
      </c>
      <c r="F751" s="836" t="s">
        <v>2546</v>
      </c>
      <c r="G751" s="837">
        <v>43356</v>
      </c>
      <c r="H751" s="815">
        <v>12752</v>
      </c>
      <c r="I751" s="132"/>
    </row>
    <row r="752" spans="1:9" ht="15.75" customHeight="1" thickBot="1" x14ac:dyDescent="0.3">
      <c r="A752" s="242">
        <v>5</v>
      </c>
      <c r="B752" s="190" t="s">
        <v>72</v>
      </c>
      <c r="C752" s="803" t="s">
        <v>308</v>
      </c>
      <c r="D752" s="176">
        <v>600148</v>
      </c>
      <c r="E752" s="716" t="s">
        <v>307</v>
      </c>
      <c r="F752" s="836" t="s">
        <v>2547</v>
      </c>
      <c r="G752" s="837">
        <v>43365</v>
      </c>
      <c r="H752" s="815">
        <v>12781</v>
      </c>
      <c r="I752" s="132"/>
    </row>
    <row r="753" spans="1:9" ht="15.75" customHeight="1" thickBot="1" x14ac:dyDescent="0.3">
      <c r="A753" s="242">
        <v>4</v>
      </c>
      <c r="B753" s="190" t="s">
        <v>72</v>
      </c>
      <c r="C753" s="803" t="s">
        <v>308</v>
      </c>
      <c r="D753" s="176">
        <v>679500</v>
      </c>
      <c r="E753" s="716" t="s">
        <v>307</v>
      </c>
      <c r="F753" s="836" t="s">
        <v>1499</v>
      </c>
      <c r="G753" s="837">
        <v>43359</v>
      </c>
      <c r="H753" s="815">
        <v>12758</v>
      </c>
      <c r="I753" s="132"/>
    </row>
    <row r="754" spans="1:9" ht="15.75" customHeight="1" thickBot="1" x14ac:dyDescent="0.3">
      <c r="A754" s="242">
        <v>11</v>
      </c>
      <c r="B754" s="190" t="s">
        <v>72</v>
      </c>
      <c r="C754" s="803" t="s">
        <v>308</v>
      </c>
      <c r="D754" s="176">
        <v>738490</v>
      </c>
      <c r="E754" s="716" t="s">
        <v>307</v>
      </c>
      <c r="F754" s="837">
        <v>43383</v>
      </c>
      <c r="G754" s="837">
        <v>43413</v>
      </c>
      <c r="H754" s="815">
        <v>12890</v>
      </c>
      <c r="I754" s="132"/>
    </row>
    <row r="755" spans="1:9" ht="15.75" customHeight="1" thickBot="1" x14ac:dyDescent="0.3">
      <c r="A755" s="802" t="s">
        <v>2039</v>
      </c>
      <c r="B755" s="190" t="s">
        <v>2040</v>
      </c>
      <c r="C755" s="803" t="s">
        <v>308</v>
      </c>
      <c r="D755" s="176">
        <v>23364</v>
      </c>
      <c r="E755" s="716" t="s">
        <v>307</v>
      </c>
      <c r="F755" s="837">
        <v>44279</v>
      </c>
      <c r="G755" s="836" t="s">
        <v>2228</v>
      </c>
      <c r="H755" s="815" t="s">
        <v>2215</v>
      </c>
      <c r="I755" s="132"/>
    </row>
    <row r="756" spans="1:9" ht="15.75" customHeight="1" thickBot="1" x14ac:dyDescent="0.3">
      <c r="A756" s="190">
        <v>90006752</v>
      </c>
      <c r="B756" s="190" t="s">
        <v>103</v>
      </c>
      <c r="C756" s="803" t="s">
        <v>2147</v>
      </c>
      <c r="D756" s="176">
        <v>368550</v>
      </c>
      <c r="E756" s="716" t="s">
        <v>307</v>
      </c>
      <c r="F756" s="837">
        <v>42671</v>
      </c>
      <c r="G756" s="837">
        <v>42701</v>
      </c>
      <c r="H756" s="815">
        <v>11708</v>
      </c>
      <c r="I756" s="132"/>
    </row>
    <row r="757" spans="1:9" ht="15.75" customHeight="1" thickBot="1" x14ac:dyDescent="0.3">
      <c r="A757" s="190">
        <v>90058517</v>
      </c>
      <c r="B757" s="190" t="s">
        <v>103</v>
      </c>
      <c r="C757" s="803" t="s">
        <v>310</v>
      </c>
      <c r="D757" s="176">
        <v>24167.23</v>
      </c>
      <c r="E757" s="716" t="s">
        <v>307</v>
      </c>
      <c r="F757" s="836" t="s">
        <v>2548</v>
      </c>
      <c r="G757" s="837">
        <v>43981</v>
      </c>
      <c r="H757" s="815" t="s">
        <v>1841</v>
      </c>
      <c r="I757" s="132"/>
    </row>
    <row r="758" spans="1:9" ht="15.75" customHeight="1" thickBot="1" x14ac:dyDescent="0.3">
      <c r="A758" s="190">
        <v>90012732</v>
      </c>
      <c r="B758" s="190" t="s">
        <v>103</v>
      </c>
      <c r="C758" s="803" t="s">
        <v>310</v>
      </c>
      <c r="D758" s="176">
        <v>507160.94</v>
      </c>
      <c r="E758" s="716" t="s">
        <v>307</v>
      </c>
      <c r="F758" s="837">
        <v>42825</v>
      </c>
      <c r="G758" s="836" t="s">
        <v>1507</v>
      </c>
      <c r="H758" s="815"/>
      <c r="I758" s="132"/>
    </row>
    <row r="759" spans="1:9" ht="15.75" customHeight="1" thickBot="1" x14ac:dyDescent="0.3">
      <c r="A759" s="190">
        <v>90013137</v>
      </c>
      <c r="B759" s="190" t="s">
        <v>103</v>
      </c>
      <c r="C759" s="803" t="s">
        <v>310</v>
      </c>
      <c r="D759" s="176">
        <v>298165</v>
      </c>
      <c r="E759" s="716" t="s">
        <v>307</v>
      </c>
      <c r="F759" s="836" t="s">
        <v>2549</v>
      </c>
      <c r="G759" s="837">
        <v>42867</v>
      </c>
      <c r="H759" s="815"/>
      <c r="I759" s="132"/>
    </row>
    <row r="760" spans="1:9" ht="15.75" customHeight="1" thickBot="1" x14ac:dyDescent="0.3">
      <c r="A760" s="190">
        <v>90013626</v>
      </c>
      <c r="B760" s="190" t="s">
        <v>103</v>
      </c>
      <c r="C760" s="803" t="s">
        <v>310</v>
      </c>
      <c r="D760" s="176">
        <v>193962.8</v>
      </c>
      <c r="E760" s="716" t="s">
        <v>307</v>
      </c>
      <c r="F760" s="836" t="s">
        <v>1551</v>
      </c>
      <c r="G760" s="837">
        <v>42883</v>
      </c>
      <c r="H760" s="815"/>
      <c r="I760" s="132"/>
    </row>
    <row r="761" spans="1:9" ht="15.75" customHeight="1" thickBot="1" x14ac:dyDescent="0.3">
      <c r="A761" s="190">
        <v>90014046</v>
      </c>
      <c r="B761" s="190" t="s">
        <v>103</v>
      </c>
      <c r="C761" s="803" t="s">
        <v>310</v>
      </c>
      <c r="D761" s="176">
        <v>403794.9</v>
      </c>
      <c r="E761" s="716" t="s">
        <v>307</v>
      </c>
      <c r="F761" s="837">
        <v>42867</v>
      </c>
      <c r="G761" s="837">
        <v>42897</v>
      </c>
      <c r="H761" s="815"/>
      <c r="I761" s="132"/>
    </row>
    <row r="762" spans="1:9" ht="15.75" customHeight="1" thickBot="1" x14ac:dyDescent="0.3">
      <c r="A762" s="190">
        <v>90014858</v>
      </c>
      <c r="B762" s="190" t="s">
        <v>103</v>
      </c>
      <c r="C762" s="803" t="s">
        <v>310</v>
      </c>
      <c r="D762" s="176">
        <v>174372.88</v>
      </c>
      <c r="E762" s="716" t="s">
        <v>307</v>
      </c>
      <c r="F762" s="837">
        <v>42887</v>
      </c>
      <c r="G762" s="837">
        <v>42917</v>
      </c>
      <c r="H762" s="815"/>
      <c r="I762" s="132"/>
    </row>
    <row r="763" spans="1:9" ht="15.75" customHeight="1" thickBot="1" x14ac:dyDescent="0.3">
      <c r="A763" s="190">
        <v>90015111</v>
      </c>
      <c r="B763" s="190" t="s">
        <v>103</v>
      </c>
      <c r="C763" s="803" t="s">
        <v>310</v>
      </c>
      <c r="D763" s="176">
        <v>213280</v>
      </c>
      <c r="E763" s="716" t="s">
        <v>307</v>
      </c>
      <c r="F763" s="837">
        <v>42892</v>
      </c>
      <c r="G763" s="837">
        <v>42922</v>
      </c>
      <c r="H763" s="815"/>
      <c r="I763" s="132"/>
    </row>
    <row r="764" spans="1:9" ht="15.75" customHeight="1" thickBot="1" x14ac:dyDescent="0.3">
      <c r="A764" s="190">
        <v>90015386</v>
      </c>
      <c r="B764" s="190" t="s">
        <v>103</v>
      </c>
      <c r="C764" s="803" t="s">
        <v>310</v>
      </c>
      <c r="D764" s="176">
        <v>383540</v>
      </c>
      <c r="E764" s="716" t="s">
        <v>307</v>
      </c>
      <c r="F764" s="837">
        <v>42902</v>
      </c>
      <c r="G764" s="837">
        <v>42932</v>
      </c>
      <c r="H764" s="815"/>
      <c r="I764" s="132"/>
    </row>
    <row r="765" spans="1:9" ht="15.75" customHeight="1" thickBot="1" x14ac:dyDescent="0.3">
      <c r="A765" s="190">
        <v>90015968</v>
      </c>
      <c r="B765" s="190" t="s">
        <v>103</v>
      </c>
      <c r="C765" s="803" t="s">
        <v>310</v>
      </c>
      <c r="D765" s="176">
        <v>609831</v>
      </c>
      <c r="E765" s="716" t="s">
        <v>307</v>
      </c>
      <c r="F765" s="837">
        <v>42915</v>
      </c>
      <c r="G765" s="837">
        <v>42945</v>
      </c>
      <c r="H765" s="815"/>
      <c r="I765" s="132"/>
    </row>
    <row r="766" spans="1:9" ht="15.75" customHeight="1" thickBot="1" x14ac:dyDescent="0.3">
      <c r="A766" s="190">
        <v>90017797</v>
      </c>
      <c r="B766" s="190" t="s">
        <v>103</v>
      </c>
      <c r="C766" s="803" t="s">
        <v>310</v>
      </c>
      <c r="D766" s="176">
        <v>266209.40000000002</v>
      </c>
      <c r="E766" s="716" t="s">
        <v>307</v>
      </c>
      <c r="F766" s="836" t="s">
        <v>2550</v>
      </c>
      <c r="G766" s="837">
        <v>42992</v>
      </c>
      <c r="H766" s="815"/>
      <c r="I766" s="132"/>
    </row>
    <row r="767" spans="1:9" ht="15.75" customHeight="1" thickBot="1" x14ac:dyDescent="0.3">
      <c r="A767" s="190">
        <v>90018506</v>
      </c>
      <c r="B767" s="190" t="s">
        <v>103</v>
      </c>
      <c r="C767" s="803" t="s">
        <v>308</v>
      </c>
      <c r="D767" s="176">
        <v>772895</v>
      </c>
      <c r="E767" s="716" t="s">
        <v>307</v>
      </c>
      <c r="F767" s="836" t="s">
        <v>2505</v>
      </c>
      <c r="G767" s="837">
        <v>43008</v>
      </c>
      <c r="H767" s="815"/>
      <c r="I767" s="132"/>
    </row>
    <row r="768" spans="1:9" ht="15.75" customHeight="1" thickBot="1" x14ac:dyDescent="0.3">
      <c r="A768" s="190">
        <v>90019382</v>
      </c>
      <c r="B768" s="190" t="s">
        <v>103</v>
      </c>
      <c r="C768" s="803" t="s">
        <v>308</v>
      </c>
      <c r="D768" s="176">
        <v>259888</v>
      </c>
      <c r="E768" s="716" t="s">
        <v>307</v>
      </c>
      <c r="F768" s="837">
        <v>43004</v>
      </c>
      <c r="G768" s="837">
        <v>43034</v>
      </c>
      <c r="H768" s="815"/>
      <c r="I768" s="132"/>
    </row>
    <row r="769" spans="1:9" ht="15.75" customHeight="1" thickBot="1" x14ac:dyDescent="0.3">
      <c r="A769" s="190">
        <v>90019293</v>
      </c>
      <c r="B769" s="190" t="s">
        <v>103</v>
      </c>
      <c r="C769" s="803" t="s">
        <v>308</v>
      </c>
      <c r="D769" s="176">
        <v>415797.2</v>
      </c>
      <c r="E769" s="716" t="s">
        <v>307</v>
      </c>
      <c r="F769" s="837">
        <v>43005</v>
      </c>
      <c r="G769" s="837">
        <v>43035</v>
      </c>
      <c r="H769" s="815"/>
      <c r="I769" s="132"/>
    </row>
    <row r="770" spans="1:9" ht="15.75" customHeight="1" thickBot="1" x14ac:dyDescent="0.3">
      <c r="A770" s="190">
        <v>90020082</v>
      </c>
      <c r="B770" s="190" t="s">
        <v>103</v>
      </c>
      <c r="C770" s="803" t="s">
        <v>308</v>
      </c>
      <c r="D770" s="176">
        <v>94494.399999999994</v>
      </c>
      <c r="E770" s="716" t="s">
        <v>307</v>
      </c>
      <c r="F770" s="837">
        <v>43020</v>
      </c>
      <c r="G770" s="837">
        <v>43050</v>
      </c>
      <c r="H770" s="815"/>
      <c r="I770" s="132"/>
    </row>
    <row r="771" spans="1:9" ht="15.75" customHeight="1" thickBot="1" x14ac:dyDescent="0.3">
      <c r="A771" s="190">
        <v>90020668</v>
      </c>
      <c r="B771" s="190" t="s">
        <v>103</v>
      </c>
      <c r="C771" s="803" t="s">
        <v>308</v>
      </c>
      <c r="D771" s="176">
        <v>488530</v>
      </c>
      <c r="E771" s="716" t="s">
        <v>307</v>
      </c>
      <c r="F771" s="837">
        <v>43034</v>
      </c>
      <c r="G771" s="837">
        <v>43064</v>
      </c>
      <c r="H771" s="815"/>
      <c r="I771" s="132"/>
    </row>
    <row r="772" spans="1:9" ht="15.75" customHeight="1" thickBot="1" x14ac:dyDescent="0.3">
      <c r="A772" s="190">
        <v>90021603</v>
      </c>
      <c r="B772" s="190" t="s">
        <v>103</v>
      </c>
      <c r="C772" s="803" t="s">
        <v>308</v>
      </c>
      <c r="D772" s="176">
        <v>94494.399999999994</v>
      </c>
      <c r="E772" s="716" t="s">
        <v>307</v>
      </c>
      <c r="F772" s="837">
        <v>43056</v>
      </c>
      <c r="G772" s="836" t="s">
        <v>1521</v>
      </c>
      <c r="H772" s="815"/>
      <c r="I772" s="132"/>
    </row>
    <row r="773" spans="1:9" ht="15.75" customHeight="1" thickBot="1" x14ac:dyDescent="0.3">
      <c r="A773" s="190">
        <v>90022089</v>
      </c>
      <c r="B773" s="190" t="s">
        <v>103</v>
      </c>
      <c r="C773" s="803" t="s">
        <v>308</v>
      </c>
      <c r="D773" s="176">
        <v>120876.4</v>
      </c>
      <c r="E773" s="716" t="s">
        <v>307</v>
      </c>
      <c r="F773" s="836" t="s">
        <v>2551</v>
      </c>
      <c r="G773" s="836" t="s">
        <v>1626</v>
      </c>
      <c r="H773" s="815"/>
      <c r="I773" s="132"/>
    </row>
    <row r="774" spans="1:9" ht="15.75" customHeight="1" thickBot="1" x14ac:dyDescent="0.3">
      <c r="A774" s="190">
        <v>90022604</v>
      </c>
      <c r="B774" s="190" t="s">
        <v>103</v>
      </c>
      <c r="C774" s="803" t="s">
        <v>308</v>
      </c>
      <c r="D774" s="176">
        <v>332054.40000000002</v>
      </c>
      <c r="E774" s="716" t="s">
        <v>307</v>
      </c>
      <c r="F774" s="836" t="s">
        <v>1598</v>
      </c>
      <c r="G774" s="836" t="s">
        <v>1501</v>
      </c>
      <c r="H774" s="815"/>
      <c r="I774" s="132"/>
    </row>
    <row r="775" spans="1:9" ht="15.75" customHeight="1" thickBot="1" x14ac:dyDescent="0.3">
      <c r="A775" s="190">
        <v>90027036</v>
      </c>
      <c r="B775" s="190" t="s">
        <v>103</v>
      </c>
      <c r="C775" s="803" t="s">
        <v>2407</v>
      </c>
      <c r="D775" s="176">
        <v>14221.4</v>
      </c>
      <c r="E775" s="716" t="s">
        <v>307</v>
      </c>
      <c r="F775" s="836" t="s">
        <v>2552</v>
      </c>
      <c r="G775" s="837">
        <v>43237</v>
      </c>
      <c r="H775" s="815"/>
      <c r="I775" s="132"/>
    </row>
    <row r="776" spans="1:9" ht="15.75" customHeight="1" thickBot="1" x14ac:dyDescent="0.3">
      <c r="A776" s="190">
        <v>60123</v>
      </c>
      <c r="B776" s="190" t="s">
        <v>103</v>
      </c>
      <c r="C776" s="803" t="s">
        <v>2407</v>
      </c>
      <c r="D776" s="176">
        <v>96760</v>
      </c>
      <c r="E776" s="716" t="s">
        <v>307</v>
      </c>
      <c r="F776" s="837">
        <v>42165</v>
      </c>
      <c r="G776" s="837">
        <v>42195</v>
      </c>
      <c r="H776" s="815">
        <v>642</v>
      </c>
      <c r="I776" s="132"/>
    </row>
    <row r="777" spans="1:9" ht="15.75" customHeight="1" thickBot="1" x14ac:dyDescent="0.3">
      <c r="A777" s="190">
        <v>60122</v>
      </c>
      <c r="B777" s="190" t="s">
        <v>103</v>
      </c>
      <c r="C777" s="803" t="s">
        <v>2408</v>
      </c>
      <c r="D777" s="176">
        <v>186027</v>
      </c>
      <c r="E777" s="716" t="s">
        <v>307</v>
      </c>
      <c r="F777" s="837">
        <v>42165</v>
      </c>
      <c r="G777" s="837">
        <v>42195</v>
      </c>
      <c r="H777" s="815">
        <v>654</v>
      </c>
      <c r="I777" s="132"/>
    </row>
    <row r="778" spans="1:9" ht="15.75" customHeight="1" thickBot="1" x14ac:dyDescent="0.3">
      <c r="A778" s="190">
        <v>61873</v>
      </c>
      <c r="B778" s="190" t="s">
        <v>103</v>
      </c>
      <c r="C778" s="803" t="s">
        <v>2408</v>
      </c>
      <c r="D778" s="176">
        <v>76995</v>
      </c>
      <c r="E778" s="716" t="s">
        <v>307</v>
      </c>
      <c r="F778" s="836" t="s">
        <v>2522</v>
      </c>
      <c r="G778" s="837">
        <v>42266</v>
      </c>
      <c r="H778" s="815">
        <v>697</v>
      </c>
      <c r="I778" s="132"/>
    </row>
    <row r="779" spans="1:9" ht="15.75" customHeight="1" thickBot="1" x14ac:dyDescent="0.3">
      <c r="A779" s="190">
        <v>61872</v>
      </c>
      <c r="B779" s="190" t="s">
        <v>103</v>
      </c>
      <c r="C779" s="803" t="s">
        <v>2408</v>
      </c>
      <c r="D779" s="176">
        <v>94263.12</v>
      </c>
      <c r="E779" s="716" t="s">
        <v>307</v>
      </c>
      <c r="F779" s="836" t="s">
        <v>2522</v>
      </c>
      <c r="G779" s="837">
        <v>42266</v>
      </c>
      <c r="H779" s="815">
        <v>673</v>
      </c>
      <c r="I779" s="132"/>
    </row>
    <row r="780" spans="1:9" ht="15.75" customHeight="1" thickBot="1" x14ac:dyDescent="0.3">
      <c r="A780" s="190">
        <v>61500</v>
      </c>
      <c r="B780" s="190" t="s">
        <v>103</v>
      </c>
      <c r="C780" s="803" t="s">
        <v>2408</v>
      </c>
      <c r="D780" s="176">
        <v>21520</v>
      </c>
      <c r="E780" s="716" t="s">
        <v>307</v>
      </c>
      <c r="F780" s="836" t="s">
        <v>2553</v>
      </c>
      <c r="G780" s="837">
        <v>42251</v>
      </c>
      <c r="H780" s="815">
        <v>10830</v>
      </c>
      <c r="I780" s="132"/>
    </row>
    <row r="781" spans="1:9" ht="15.75" customHeight="1" thickBot="1" x14ac:dyDescent="0.3">
      <c r="A781" s="190">
        <v>61498</v>
      </c>
      <c r="B781" s="190" t="s">
        <v>103</v>
      </c>
      <c r="C781" s="803" t="s">
        <v>2408</v>
      </c>
      <c r="D781" s="176">
        <v>17761.95</v>
      </c>
      <c r="E781" s="716" t="s">
        <v>307</v>
      </c>
      <c r="F781" s="836" t="s">
        <v>2553</v>
      </c>
      <c r="G781" s="837">
        <v>42251</v>
      </c>
      <c r="H781" s="815">
        <v>10830</v>
      </c>
      <c r="I781" s="132"/>
    </row>
    <row r="782" spans="1:9" ht="15.75" customHeight="1" thickBot="1" x14ac:dyDescent="0.3">
      <c r="A782" s="190">
        <v>64020</v>
      </c>
      <c r="B782" s="190" t="s">
        <v>103</v>
      </c>
      <c r="C782" s="803" t="s">
        <v>308</v>
      </c>
      <c r="D782" s="176">
        <v>32280</v>
      </c>
      <c r="E782" s="716" t="s">
        <v>307</v>
      </c>
      <c r="F782" s="837">
        <v>42314</v>
      </c>
      <c r="G782" s="836" t="s">
        <v>1965</v>
      </c>
      <c r="H782" s="815">
        <v>11099</v>
      </c>
      <c r="I782" s="132"/>
    </row>
    <row r="783" spans="1:9" ht="15.75" customHeight="1" thickBot="1" x14ac:dyDescent="0.3">
      <c r="A783" s="190">
        <v>64359</v>
      </c>
      <c r="B783" s="190" t="s">
        <v>103</v>
      </c>
      <c r="C783" s="803" t="s">
        <v>2407</v>
      </c>
      <c r="D783" s="176">
        <v>363788.5</v>
      </c>
      <c r="E783" s="716" t="s">
        <v>307</v>
      </c>
      <c r="F783" s="836" t="s">
        <v>2554</v>
      </c>
      <c r="G783" s="837">
        <v>42413</v>
      </c>
      <c r="H783" s="815">
        <v>11129</v>
      </c>
      <c r="I783" s="132"/>
    </row>
    <row r="784" spans="1:9" ht="15.75" customHeight="1" thickBot="1" x14ac:dyDescent="0.3">
      <c r="A784" s="190">
        <v>64663</v>
      </c>
      <c r="B784" s="190" t="s">
        <v>103</v>
      </c>
      <c r="C784" s="803" t="s">
        <v>2075</v>
      </c>
      <c r="D784" s="176">
        <v>236236</v>
      </c>
      <c r="E784" s="716" t="s">
        <v>307</v>
      </c>
      <c r="F784" s="836" t="s">
        <v>2472</v>
      </c>
      <c r="G784" s="836" t="s">
        <v>1523</v>
      </c>
      <c r="H784" s="815">
        <v>11161</v>
      </c>
      <c r="I784" s="132"/>
    </row>
    <row r="785" spans="1:9" ht="15.75" customHeight="1" thickBot="1" x14ac:dyDescent="0.3">
      <c r="A785" s="190">
        <v>62719</v>
      </c>
      <c r="B785" s="190" t="s">
        <v>103</v>
      </c>
      <c r="C785" s="803" t="s">
        <v>2075</v>
      </c>
      <c r="D785" s="176">
        <v>541581.6</v>
      </c>
      <c r="E785" s="716" t="s">
        <v>307</v>
      </c>
      <c r="F785" s="837">
        <v>42270</v>
      </c>
      <c r="G785" s="837">
        <v>42300</v>
      </c>
      <c r="H785" s="815">
        <v>10978</v>
      </c>
      <c r="I785" s="132"/>
    </row>
    <row r="786" spans="1:9" ht="15.75" customHeight="1" thickBot="1" x14ac:dyDescent="0.3">
      <c r="A786" s="190">
        <v>63846</v>
      </c>
      <c r="B786" s="190" t="s">
        <v>103</v>
      </c>
      <c r="C786" s="803" t="s">
        <v>2075</v>
      </c>
      <c r="D786" s="176">
        <v>15306</v>
      </c>
      <c r="E786" s="716" t="s">
        <v>307</v>
      </c>
      <c r="F786" s="837">
        <v>42310</v>
      </c>
      <c r="G786" s="836" t="s">
        <v>1477</v>
      </c>
      <c r="H786" s="815">
        <v>11065</v>
      </c>
      <c r="I786" s="132"/>
    </row>
    <row r="787" spans="1:9" ht="15.75" customHeight="1" thickBot="1" x14ac:dyDescent="0.3">
      <c r="A787" s="190">
        <v>64263</v>
      </c>
      <c r="B787" s="190" t="s">
        <v>103</v>
      </c>
      <c r="C787" s="803" t="s">
        <v>2075</v>
      </c>
      <c r="D787" s="176">
        <v>9861</v>
      </c>
      <c r="E787" s="716" t="s">
        <v>307</v>
      </c>
      <c r="F787" s="837">
        <v>42325</v>
      </c>
      <c r="G787" s="836" t="s">
        <v>1529</v>
      </c>
      <c r="H787" s="815">
        <v>11114</v>
      </c>
      <c r="I787" s="132"/>
    </row>
    <row r="788" spans="1:9" ht="15.75" customHeight="1" thickBot="1" x14ac:dyDescent="0.3">
      <c r="A788" s="190">
        <v>65936</v>
      </c>
      <c r="B788" s="190" t="s">
        <v>103</v>
      </c>
      <c r="C788" s="803" t="s">
        <v>2075</v>
      </c>
      <c r="D788" s="176">
        <v>236236</v>
      </c>
      <c r="E788" s="716" t="s">
        <v>307</v>
      </c>
      <c r="F788" s="836" t="s">
        <v>2536</v>
      </c>
      <c r="G788" s="837">
        <v>42428</v>
      </c>
      <c r="H788" s="815">
        <v>11276</v>
      </c>
      <c r="I788" s="132"/>
    </row>
    <row r="789" spans="1:9" ht="15.75" customHeight="1" thickBot="1" x14ac:dyDescent="0.3">
      <c r="A789" s="190">
        <v>65956</v>
      </c>
      <c r="B789" s="190" t="s">
        <v>103</v>
      </c>
      <c r="C789" s="803" t="s">
        <v>2075</v>
      </c>
      <c r="D789" s="176">
        <v>383594.4</v>
      </c>
      <c r="E789" s="716" t="s">
        <v>307</v>
      </c>
      <c r="F789" s="836" t="s">
        <v>2536</v>
      </c>
      <c r="G789" s="837">
        <v>42428</v>
      </c>
      <c r="H789" s="815">
        <v>11008</v>
      </c>
      <c r="I789" s="132"/>
    </row>
    <row r="790" spans="1:9" ht="15.75" customHeight="1" thickBot="1" x14ac:dyDescent="0.3">
      <c r="A790" s="190">
        <v>65142</v>
      </c>
      <c r="B790" s="190" t="s">
        <v>103</v>
      </c>
      <c r="C790" s="803" t="s">
        <v>2075</v>
      </c>
      <c r="D790" s="176">
        <v>523330</v>
      </c>
      <c r="E790" s="716" t="s">
        <v>307</v>
      </c>
      <c r="F790" s="836" t="s">
        <v>2420</v>
      </c>
      <c r="G790" s="836" t="s">
        <v>1475</v>
      </c>
      <c r="H790" s="815">
        <v>11185</v>
      </c>
      <c r="I790" s="132"/>
    </row>
    <row r="791" spans="1:9" ht="15.75" customHeight="1" thickBot="1" x14ac:dyDescent="0.3">
      <c r="A791" s="190">
        <v>65146</v>
      </c>
      <c r="B791" s="190" t="s">
        <v>103</v>
      </c>
      <c r="C791" s="803" t="s">
        <v>2407</v>
      </c>
      <c r="D791" s="176">
        <v>32280</v>
      </c>
      <c r="E791" s="716" t="s">
        <v>307</v>
      </c>
      <c r="F791" s="836" t="s">
        <v>1529</v>
      </c>
      <c r="G791" s="836" t="s">
        <v>1578</v>
      </c>
      <c r="H791" s="815">
        <v>11185</v>
      </c>
      <c r="I791" s="132"/>
    </row>
    <row r="792" spans="1:9" ht="15.75" customHeight="1" thickBot="1" x14ac:dyDescent="0.3">
      <c r="A792" s="190">
        <v>65965</v>
      </c>
      <c r="B792" s="190" t="s">
        <v>103</v>
      </c>
      <c r="C792" s="803" t="s">
        <v>308</v>
      </c>
      <c r="D792" s="176">
        <v>317210.5</v>
      </c>
      <c r="E792" s="716" t="s">
        <v>307</v>
      </c>
      <c r="F792" s="836" t="s">
        <v>2536</v>
      </c>
      <c r="G792" s="837">
        <v>42428</v>
      </c>
      <c r="H792" s="815">
        <v>11278</v>
      </c>
      <c r="I792" s="132"/>
    </row>
    <row r="793" spans="1:9" ht="15.75" customHeight="1" thickBot="1" x14ac:dyDescent="0.3">
      <c r="A793" s="190">
        <v>66256</v>
      </c>
      <c r="B793" s="190" t="s">
        <v>103</v>
      </c>
      <c r="C793" s="803" t="s">
        <v>308</v>
      </c>
      <c r="D793" s="176">
        <v>297600</v>
      </c>
      <c r="E793" s="716" t="s">
        <v>307</v>
      </c>
      <c r="F793" s="837">
        <v>42409</v>
      </c>
      <c r="G793" s="837">
        <v>42439</v>
      </c>
      <c r="H793" s="815">
        <v>11278</v>
      </c>
      <c r="I793" s="132"/>
    </row>
    <row r="794" spans="1:9" ht="15.75" customHeight="1" thickBot="1" x14ac:dyDescent="0.3">
      <c r="A794" s="190">
        <v>66392</v>
      </c>
      <c r="B794" s="190" t="s">
        <v>103</v>
      </c>
      <c r="C794" s="803" t="s">
        <v>308</v>
      </c>
      <c r="D794" s="176">
        <v>67437</v>
      </c>
      <c r="E794" s="716" t="s">
        <v>307</v>
      </c>
      <c r="F794" s="837">
        <v>42415</v>
      </c>
      <c r="G794" s="837">
        <v>42445</v>
      </c>
      <c r="H794" s="815">
        <v>699</v>
      </c>
      <c r="I794" s="132"/>
    </row>
    <row r="795" spans="1:9" ht="15.75" customHeight="1" thickBot="1" x14ac:dyDescent="0.3">
      <c r="A795" s="190">
        <v>66445</v>
      </c>
      <c r="B795" s="190" t="s">
        <v>103</v>
      </c>
      <c r="C795" s="803" t="s">
        <v>308</v>
      </c>
      <c r="D795" s="176">
        <v>175991.1</v>
      </c>
      <c r="E795" s="716" t="s">
        <v>307</v>
      </c>
      <c r="F795" s="837">
        <v>42417</v>
      </c>
      <c r="G795" s="837">
        <v>42447</v>
      </c>
      <c r="H795" s="815">
        <v>11010</v>
      </c>
      <c r="I795" s="132"/>
    </row>
    <row r="796" spans="1:9" ht="15.75" customHeight="1" thickBot="1" x14ac:dyDescent="0.3">
      <c r="A796" s="190">
        <v>66709</v>
      </c>
      <c r="B796" s="190" t="s">
        <v>103</v>
      </c>
      <c r="C796" s="803" t="s">
        <v>308</v>
      </c>
      <c r="D796" s="176">
        <v>78400</v>
      </c>
      <c r="E796" s="716" t="s">
        <v>307</v>
      </c>
      <c r="F796" s="837">
        <v>42425</v>
      </c>
      <c r="G796" s="837">
        <v>42455</v>
      </c>
      <c r="H796" s="815">
        <v>11331</v>
      </c>
      <c r="I796" s="132"/>
    </row>
    <row r="797" spans="1:9" ht="15.75" customHeight="1" thickBot="1" x14ac:dyDescent="0.3">
      <c r="A797" s="190">
        <v>67649</v>
      </c>
      <c r="B797" s="190" t="s">
        <v>103</v>
      </c>
      <c r="C797" s="803" t="s">
        <v>308</v>
      </c>
      <c r="D797" s="176">
        <v>796131.16</v>
      </c>
      <c r="E797" s="716" t="s">
        <v>307</v>
      </c>
      <c r="F797" s="837">
        <v>42460</v>
      </c>
      <c r="G797" s="836" t="s">
        <v>1524</v>
      </c>
      <c r="H797" s="815">
        <v>11383</v>
      </c>
      <c r="I797" s="132"/>
    </row>
    <row r="798" spans="1:9" ht="15.75" customHeight="1" thickBot="1" x14ac:dyDescent="0.3">
      <c r="A798" s="190">
        <v>68691</v>
      </c>
      <c r="B798" s="190" t="s">
        <v>103</v>
      </c>
      <c r="C798" s="803" t="s">
        <v>308</v>
      </c>
      <c r="D798" s="176">
        <v>759574</v>
      </c>
      <c r="E798" s="716" t="s">
        <v>307</v>
      </c>
      <c r="F798" s="836" t="s">
        <v>2555</v>
      </c>
      <c r="G798" s="837">
        <v>42519</v>
      </c>
      <c r="H798" s="815">
        <v>11440</v>
      </c>
      <c r="I798" s="132"/>
    </row>
    <row r="799" spans="1:9" ht="15.75" customHeight="1" thickBot="1" x14ac:dyDescent="0.3">
      <c r="A799" s="190">
        <v>69642</v>
      </c>
      <c r="B799" s="190" t="s">
        <v>103</v>
      </c>
      <c r="C799" s="803" t="s">
        <v>308</v>
      </c>
      <c r="D799" s="176">
        <v>94494.399999999994</v>
      </c>
      <c r="E799" s="716" t="s">
        <v>307</v>
      </c>
      <c r="F799" s="837">
        <v>42521</v>
      </c>
      <c r="G799" s="837">
        <v>42551</v>
      </c>
      <c r="H799" s="815">
        <v>11501</v>
      </c>
      <c r="I799" s="132"/>
    </row>
    <row r="800" spans="1:9" ht="15.75" customHeight="1" thickBot="1" x14ac:dyDescent="0.3">
      <c r="A800" s="190">
        <v>62711</v>
      </c>
      <c r="B800" s="190" t="s">
        <v>103</v>
      </c>
      <c r="C800" s="803" t="s">
        <v>2407</v>
      </c>
      <c r="D800" s="176">
        <v>25824</v>
      </c>
      <c r="E800" s="716" t="s">
        <v>307</v>
      </c>
      <c r="F800" s="837">
        <v>42270</v>
      </c>
      <c r="G800" s="837">
        <v>42300</v>
      </c>
      <c r="H800" s="815">
        <v>10978</v>
      </c>
      <c r="I800" s="132"/>
    </row>
    <row r="801" spans="1:9" ht="15.75" customHeight="1" thickBot="1" x14ac:dyDescent="0.3">
      <c r="A801" s="190">
        <v>9001910</v>
      </c>
      <c r="B801" s="190" t="s">
        <v>103</v>
      </c>
      <c r="C801" s="803" t="s">
        <v>2407</v>
      </c>
      <c r="D801" s="176">
        <v>82600</v>
      </c>
      <c r="E801" s="716" t="s">
        <v>307</v>
      </c>
      <c r="F801" s="837">
        <v>42564</v>
      </c>
      <c r="G801" s="836" t="s">
        <v>1571</v>
      </c>
      <c r="H801" s="815">
        <v>830</v>
      </c>
      <c r="I801" s="132"/>
    </row>
    <row r="802" spans="1:9" ht="15.75" customHeight="1" thickBot="1" x14ac:dyDescent="0.3">
      <c r="A802" s="190">
        <v>9002232</v>
      </c>
      <c r="B802" s="190" t="s">
        <v>103</v>
      </c>
      <c r="C802" s="803" t="s">
        <v>2407</v>
      </c>
      <c r="D802" s="176">
        <v>379310</v>
      </c>
      <c r="E802" s="716" t="s">
        <v>307</v>
      </c>
      <c r="F802" s="837">
        <v>42571</v>
      </c>
      <c r="G802" s="836" t="s">
        <v>2346</v>
      </c>
      <c r="H802" s="815">
        <v>11576</v>
      </c>
      <c r="I802" s="132"/>
    </row>
    <row r="803" spans="1:9" ht="15.75" customHeight="1" thickBot="1" x14ac:dyDescent="0.3">
      <c r="A803" s="190">
        <v>9002627</v>
      </c>
      <c r="B803" s="190" t="s">
        <v>103</v>
      </c>
      <c r="C803" s="803" t="s">
        <v>2409</v>
      </c>
      <c r="D803" s="176">
        <v>386510</v>
      </c>
      <c r="E803" s="716" t="s">
        <v>307</v>
      </c>
      <c r="F803" s="837">
        <v>42579</v>
      </c>
      <c r="G803" s="836" t="s">
        <v>1633</v>
      </c>
      <c r="H803" s="815">
        <v>11590</v>
      </c>
      <c r="I803" s="132"/>
    </row>
    <row r="804" spans="1:9" ht="15.75" customHeight="1" thickBot="1" x14ac:dyDescent="0.3">
      <c r="A804" s="190">
        <v>9001912</v>
      </c>
      <c r="B804" s="190" t="s">
        <v>103</v>
      </c>
      <c r="C804" s="803" t="s">
        <v>2409</v>
      </c>
      <c r="D804" s="176">
        <v>43612.800000000003</v>
      </c>
      <c r="E804" s="716" t="s">
        <v>307</v>
      </c>
      <c r="F804" s="837">
        <v>42564</v>
      </c>
      <c r="G804" s="836" t="s">
        <v>1571</v>
      </c>
      <c r="H804" s="815">
        <v>830</v>
      </c>
      <c r="I804" s="132"/>
    </row>
    <row r="805" spans="1:9" ht="15.75" customHeight="1" thickBot="1" x14ac:dyDescent="0.3">
      <c r="A805" s="190">
        <v>9004937</v>
      </c>
      <c r="B805" s="190" t="s">
        <v>103</v>
      </c>
      <c r="C805" s="803" t="s">
        <v>2409</v>
      </c>
      <c r="D805" s="176">
        <v>176904</v>
      </c>
      <c r="E805" s="716" t="s">
        <v>307</v>
      </c>
      <c r="F805" s="837">
        <v>42629</v>
      </c>
      <c r="G805" s="837">
        <v>42659</v>
      </c>
      <c r="H805" s="815">
        <v>11656</v>
      </c>
      <c r="I805" s="132"/>
    </row>
    <row r="806" spans="1:9" ht="15.75" customHeight="1" thickBot="1" x14ac:dyDescent="0.3">
      <c r="A806" s="190">
        <v>9005603</v>
      </c>
      <c r="B806" s="190" t="s">
        <v>103</v>
      </c>
      <c r="C806" s="803" t="s">
        <v>2409</v>
      </c>
      <c r="D806" s="176">
        <v>368550</v>
      </c>
      <c r="E806" s="716" t="s">
        <v>307</v>
      </c>
      <c r="F806" s="837">
        <v>42642</v>
      </c>
      <c r="G806" s="837">
        <v>42672</v>
      </c>
      <c r="H806" s="815">
        <v>11683</v>
      </c>
      <c r="I806" s="132"/>
    </row>
    <row r="807" spans="1:9" ht="15.75" customHeight="1" thickBot="1" x14ac:dyDescent="0.3">
      <c r="A807" s="190">
        <v>90011505</v>
      </c>
      <c r="B807" s="190" t="s">
        <v>103</v>
      </c>
      <c r="C807" s="803" t="s">
        <v>2409</v>
      </c>
      <c r="D807" s="176">
        <v>42480</v>
      </c>
      <c r="E807" s="716" t="s">
        <v>307</v>
      </c>
      <c r="F807" s="837">
        <v>42794</v>
      </c>
      <c r="G807" s="837">
        <v>42824</v>
      </c>
      <c r="H807" s="815">
        <v>11812</v>
      </c>
      <c r="I807" s="132"/>
    </row>
    <row r="808" spans="1:9" ht="15.75" customHeight="1" thickBot="1" x14ac:dyDescent="0.3">
      <c r="A808" s="190">
        <v>90026768</v>
      </c>
      <c r="B808" s="190" t="s">
        <v>103</v>
      </c>
      <c r="C808" s="803" t="s">
        <v>308</v>
      </c>
      <c r="D808" s="176">
        <v>222475.2</v>
      </c>
      <c r="E808" s="716" t="s">
        <v>307</v>
      </c>
      <c r="F808" s="836" t="s">
        <v>2543</v>
      </c>
      <c r="G808" s="837">
        <v>43229</v>
      </c>
      <c r="H808" s="815">
        <v>12567</v>
      </c>
      <c r="I808" s="132"/>
    </row>
    <row r="809" spans="1:9" ht="15.75" customHeight="1" thickBot="1" x14ac:dyDescent="0.3">
      <c r="A809" s="190">
        <v>59784</v>
      </c>
      <c r="B809" s="190" t="s">
        <v>103</v>
      </c>
      <c r="C809" s="803" t="s">
        <v>308</v>
      </c>
      <c r="D809" s="176">
        <v>158887</v>
      </c>
      <c r="E809" s="716" t="s">
        <v>307</v>
      </c>
      <c r="F809" s="836" t="s">
        <v>2556</v>
      </c>
      <c r="G809" s="837">
        <v>42152</v>
      </c>
      <c r="H809" s="815">
        <v>662</v>
      </c>
      <c r="I809" s="132"/>
    </row>
    <row r="810" spans="1:9" ht="15.75" customHeight="1" thickBot="1" x14ac:dyDescent="0.3">
      <c r="A810" s="190">
        <v>90048575</v>
      </c>
      <c r="B810" s="190" t="s">
        <v>103</v>
      </c>
      <c r="C810" s="803" t="s">
        <v>308</v>
      </c>
      <c r="D810" s="176">
        <v>259884.45</v>
      </c>
      <c r="E810" s="716" t="s">
        <v>307</v>
      </c>
      <c r="F810" s="837">
        <v>43721</v>
      </c>
      <c r="G810" s="837">
        <v>43751</v>
      </c>
      <c r="H810" s="815">
        <v>13291</v>
      </c>
      <c r="I810" s="132"/>
    </row>
    <row r="811" spans="1:9" ht="15.75" customHeight="1" thickBot="1" x14ac:dyDescent="0.3">
      <c r="A811" s="190">
        <v>90049403</v>
      </c>
      <c r="B811" s="190" t="s">
        <v>103</v>
      </c>
      <c r="C811" s="803" t="s">
        <v>308</v>
      </c>
      <c r="D811" s="176">
        <v>317984.78000000003</v>
      </c>
      <c r="E811" s="716" t="s">
        <v>307</v>
      </c>
      <c r="F811" s="837">
        <v>43738</v>
      </c>
      <c r="G811" s="837">
        <v>43768</v>
      </c>
      <c r="H811" s="815">
        <v>13274</v>
      </c>
      <c r="I811" s="132"/>
    </row>
    <row r="812" spans="1:9" ht="15.75" customHeight="1" thickBot="1" x14ac:dyDescent="0.3">
      <c r="A812" s="190">
        <v>10558</v>
      </c>
      <c r="B812" s="190" t="s">
        <v>103</v>
      </c>
      <c r="C812" s="803" t="s">
        <v>308</v>
      </c>
      <c r="D812" s="176">
        <v>317246.36</v>
      </c>
      <c r="E812" s="716" t="s">
        <v>307</v>
      </c>
      <c r="F812" s="837">
        <v>42769</v>
      </c>
      <c r="G812" s="837">
        <v>42799</v>
      </c>
      <c r="H812" s="815">
        <v>11810</v>
      </c>
      <c r="I812" s="132"/>
    </row>
    <row r="813" spans="1:9" ht="15.75" customHeight="1" thickBot="1" x14ac:dyDescent="0.3">
      <c r="A813" s="190">
        <v>90022133</v>
      </c>
      <c r="B813" s="190" t="s">
        <v>103</v>
      </c>
      <c r="C813" s="803" t="s">
        <v>2075</v>
      </c>
      <c r="D813" s="176">
        <v>203550</v>
      </c>
      <c r="E813" s="716" t="s">
        <v>307</v>
      </c>
      <c r="F813" s="836" t="s">
        <v>2551</v>
      </c>
      <c r="G813" s="836" t="s">
        <v>1626</v>
      </c>
      <c r="H813" s="815"/>
      <c r="I813" s="132"/>
    </row>
    <row r="814" spans="1:9" ht="15.75" customHeight="1" thickBot="1" x14ac:dyDescent="0.3">
      <c r="A814" s="190">
        <v>90000733</v>
      </c>
      <c r="B814" s="190" t="s">
        <v>103</v>
      </c>
      <c r="C814" s="803" t="s">
        <v>2407</v>
      </c>
      <c r="D814" s="176">
        <v>129918</v>
      </c>
      <c r="E814" s="716" t="s">
        <v>307</v>
      </c>
      <c r="F814" s="837">
        <v>42536</v>
      </c>
      <c r="G814" s="837">
        <v>42566</v>
      </c>
      <c r="H814" s="815">
        <v>822</v>
      </c>
      <c r="I814" s="132"/>
    </row>
    <row r="815" spans="1:9" ht="15.75" customHeight="1" thickBot="1" x14ac:dyDescent="0.3">
      <c r="A815" s="190">
        <v>90051185</v>
      </c>
      <c r="B815" s="190" t="s">
        <v>103</v>
      </c>
      <c r="C815" s="803" t="s">
        <v>2075</v>
      </c>
      <c r="D815" s="176">
        <v>702960.85</v>
      </c>
      <c r="E815" s="716" t="s">
        <v>307</v>
      </c>
      <c r="F815" s="837">
        <v>43774</v>
      </c>
      <c r="G815" s="836" t="s">
        <v>2347</v>
      </c>
      <c r="H815" s="815">
        <v>13335</v>
      </c>
      <c r="I815" s="132"/>
    </row>
    <row r="816" spans="1:9" ht="15.75" customHeight="1" thickBot="1" x14ac:dyDescent="0.3">
      <c r="A816" s="190">
        <v>900052208</v>
      </c>
      <c r="B816" s="190" t="s">
        <v>103</v>
      </c>
      <c r="C816" s="803" t="s">
        <v>308</v>
      </c>
      <c r="D816" s="176">
        <v>627278.6</v>
      </c>
      <c r="E816" s="716" t="s">
        <v>307</v>
      </c>
      <c r="F816" s="836" t="s">
        <v>2557</v>
      </c>
      <c r="G816" s="836" t="s">
        <v>2348</v>
      </c>
      <c r="H816" s="815">
        <v>13370</v>
      </c>
      <c r="I816" s="132"/>
    </row>
    <row r="817" spans="1:9" ht="15.75" customHeight="1" thickBot="1" x14ac:dyDescent="0.3">
      <c r="A817" s="190">
        <v>90061039</v>
      </c>
      <c r="B817" s="190" t="s">
        <v>103</v>
      </c>
      <c r="C817" s="803" t="s">
        <v>2147</v>
      </c>
      <c r="D817" s="176">
        <v>156000</v>
      </c>
      <c r="E817" s="716" t="s">
        <v>307</v>
      </c>
      <c r="F817" s="837">
        <v>44013</v>
      </c>
      <c r="G817" s="837">
        <v>44043</v>
      </c>
      <c r="H817" s="815" t="s">
        <v>1892</v>
      </c>
      <c r="I817" s="132"/>
    </row>
    <row r="818" spans="1:9" ht="15.75" customHeight="1" thickBot="1" x14ac:dyDescent="0.3">
      <c r="A818" s="190">
        <v>90060729</v>
      </c>
      <c r="B818" s="190" t="s">
        <v>103</v>
      </c>
      <c r="C818" s="803" t="s">
        <v>310</v>
      </c>
      <c r="D818" s="176">
        <v>452171.4</v>
      </c>
      <c r="E818" s="716" t="s">
        <v>307</v>
      </c>
      <c r="F818" s="837">
        <v>44007</v>
      </c>
      <c r="G818" s="837">
        <v>44037</v>
      </c>
      <c r="H818" s="815" t="s">
        <v>1813</v>
      </c>
      <c r="I818" s="132"/>
    </row>
    <row r="819" spans="1:9" ht="15.75" customHeight="1" thickBot="1" x14ac:dyDescent="0.3">
      <c r="A819" s="190">
        <v>8</v>
      </c>
      <c r="B819" s="214" t="s">
        <v>107</v>
      </c>
      <c r="C819" s="803" t="s">
        <v>2148</v>
      </c>
      <c r="D819" s="176">
        <f>170302.53-100582.02</f>
        <v>69720.509999999995</v>
      </c>
      <c r="E819" s="716" t="s">
        <v>307</v>
      </c>
      <c r="F819" s="837">
        <v>42149</v>
      </c>
      <c r="G819" s="837">
        <v>42179</v>
      </c>
      <c r="H819" s="815">
        <v>630</v>
      </c>
      <c r="I819" s="132"/>
    </row>
    <row r="820" spans="1:9" ht="15.75" customHeight="1" thickBot="1" x14ac:dyDescent="0.3">
      <c r="A820" s="190">
        <v>5</v>
      </c>
      <c r="B820" s="214" t="s">
        <v>107</v>
      </c>
      <c r="C820" s="803" t="s">
        <v>2149</v>
      </c>
      <c r="D820" s="176">
        <v>112100</v>
      </c>
      <c r="E820" s="716" t="s">
        <v>307</v>
      </c>
      <c r="F820" s="837">
        <v>43353</v>
      </c>
      <c r="G820" s="837">
        <v>43383</v>
      </c>
      <c r="H820" s="815">
        <v>1049</v>
      </c>
      <c r="I820" s="132"/>
    </row>
    <row r="821" spans="1:9" ht="15.75" customHeight="1" thickBot="1" x14ac:dyDescent="0.3">
      <c r="A821" s="190">
        <v>4</v>
      </c>
      <c r="B821" s="190" t="s">
        <v>109</v>
      </c>
      <c r="C821" s="803" t="s">
        <v>312</v>
      </c>
      <c r="D821" s="176">
        <v>61634.46</v>
      </c>
      <c r="E821" s="716" t="s">
        <v>307</v>
      </c>
      <c r="F821" s="837">
        <v>42156</v>
      </c>
      <c r="G821" s="837">
        <v>42186</v>
      </c>
      <c r="H821" s="815">
        <v>8047</v>
      </c>
      <c r="I821" s="132"/>
    </row>
    <row r="822" spans="1:9" ht="15.75" customHeight="1" thickBot="1" x14ac:dyDescent="0.3">
      <c r="A822" s="190">
        <v>4</v>
      </c>
      <c r="B822" s="190" t="s">
        <v>98</v>
      </c>
      <c r="C822" s="803" t="s">
        <v>308</v>
      </c>
      <c r="D822" s="176">
        <v>100717.37</v>
      </c>
      <c r="E822" s="716" t="s">
        <v>307</v>
      </c>
      <c r="F822" s="837">
        <v>42069</v>
      </c>
      <c r="G822" s="836" t="s">
        <v>1591</v>
      </c>
      <c r="H822" s="815">
        <v>10662</v>
      </c>
      <c r="I822" s="132"/>
    </row>
    <row r="823" spans="1:9" ht="15.75" customHeight="1" thickBot="1" x14ac:dyDescent="0.3">
      <c r="A823" s="190">
        <v>11</v>
      </c>
      <c r="B823" s="190" t="s">
        <v>1671</v>
      </c>
      <c r="C823" s="803" t="s">
        <v>2150</v>
      </c>
      <c r="D823" s="176">
        <v>100099.99</v>
      </c>
      <c r="E823" s="716" t="s">
        <v>307</v>
      </c>
      <c r="F823" s="837">
        <v>43606</v>
      </c>
      <c r="G823" s="837">
        <v>43636</v>
      </c>
      <c r="H823" s="815">
        <v>1124</v>
      </c>
      <c r="I823" s="132"/>
    </row>
    <row r="824" spans="1:9" ht="15.75" customHeight="1" thickBot="1" x14ac:dyDescent="0.3">
      <c r="A824" s="190">
        <v>72015</v>
      </c>
      <c r="B824" s="190" t="s">
        <v>32</v>
      </c>
      <c r="C824" s="803" t="s">
        <v>320</v>
      </c>
      <c r="D824" s="176">
        <v>9735</v>
      </c>
      <c r="E824" s="716" t="s">
        <v>307</v>
      </c>
      <c r="F824" s="837">
        <v>41452</v>
      </c>
      <c r="G824" s="837">
        <v>41482</v>
      </c>
      <c r="H824" s="815">
        <v>10331</v>
      </c>
      <c r="I824" s="132"/>
    </row>
    <row r="825" spans="1:9" ht="15.75" customHeight="1" thickBot="1" x14ac:dyDescent="0.3">
      <c r="A825" s="190">
        <v>13077</v>
      </c>
      <c r="B825" s="190" t="s">
        <v>2392</v>
      </c>
      <c r="C825" s="803" t="s">
        <v>2403</v>
      </c>
      <c r="D825" s="176">
        <v>145140</v>
      </c>
      <c r="E825" s="716" t="s">
        <v>307</v>
      </c>
      <c r="F825" s="836" t="s">
        <v>2558</v>
      </c>
      <c r="G825" s="837">
        <v>44441</v>
      </c>
      <c r="H825" s="815" t="s">
        <v>2641</v>
      </c>
      <c r="I825" s="132"/>
    </row>
    <row r="826" spans="1:9" ht="15.75" customHeight="1" thickBot="1" x14ac:dyDescent="0.3">
      <c r="A826" s="793" t="s">
        <v>2045</v>
      </c>
      <c r="B826" s="190" t="s">
        <v>2393</v>
      </c>
      <c r="C826" s="803" t="s">
        <v>2379</v>
      </c>
      <c r="D826" s="176">
        <v>55530.8</v>
      </c>
      <c r="E826" s="716" t="s">
        <v>307</v>
      </c>
      <c r="F826" s="837">
        <v>44375</v>
      </c>
      <c r="G826" s="837">
        <v>44405</v>
      </c>
      <c r="H826" s="815" t="s">
        <v>2380</v>
      </c>
      <c r="I826" s="132"/>
    </row>
    <row r="827" spans="1:9" ht="15.75" customHeight="1" thickBot="1" x14ac:dyDescent="0.3">
      <c r="A827" s="793" t="s">
        <v>2247</v>
      </c>
      <c r="B827" s="190" t="s">
        <v>2393</v>
      </c>
      <c r="C827" s="803" t="s">
        <v>2379</v>
      </c>
      <c r="D827" s="176">
        <v>68546.2</v>
      </c>
      <c r="E827" s="716" t="s">
        <v>307</v>
      </c>
      <c r="F827" s="836" t="s">
        <v>2559</v>
      </c>
      <c r="G827" s="837">
        <v>44448</v>
      </c>
      <c r="H827" s="815"/>
      <c r="I827" s="132"/>
    </row>
    <row r="828" spans="1:9" ht="15.75" customHeight="1" thickBot="1" x14ac:dyDescent="0.3">
      <c r="A828" s="793" t="s">
        <v>2376</v>
      </c>
      <c r="B828" s="190" t="s">
        <v>2393</v>
      </c>
      <c r="C828" s="803" t="s">
        <v>2379</v>
      </c>
      <c r="D828" s="176">
        <v>296593</v>
      </c>
      <c r="E828" s="716" t="s">
        <v>307</v>
      </c>
      <c r="F828" s="837">
        <v>44353</v>
      </c>
      <c r="G828" s="837">
        <v>44383</v>
      </c>
      <c r="H828" s="815" t="s">
        <v>2380</v>
      </c>
      <c r="I828" s="132"/>
    </row>
    <row r="829" spans="1:9" ht="15.75" customHeight="1" thickBot="1" x14ac:dyDescent="0.3">
      <c r="A829" s="175">
        <v>43</v>
      </c>
      <c r="B829" s="190" t="s">
        <v>188</v>
      </c>
      <c r="C829" s="803" t="s">
        <v>402</v>
      </c>
      <c r="D829" s="176">
        <f>708000-212400-244260-151370.4</f>
        <v>99969.600000000006</v>
      </c>
      <c r="E829" s="716" t="s">
        <v>307</v>
      </c>
      <c r="F829" s="837">
        <v>42940</v>
      </c>
      <c r="G829" s="836" t="s">
        <v>1592</v>
      </c>
      <c r="H829" s="815">
        <v>8</v>
      </c>
      <c r="I829" s="132"/>
    </row>
    <row r="830" spans="1:9" ht="15.75" customHeight="1" thickBot="1" x14ac:dyDescent="0.3">
      <c r="A830" s="175">
        <v>337</v>
      </c>
      <c r="B830" s="190" t="s">
        <v>188</v>
      </c>
      <c r="C830" s="803" t="s">
        <v>306</v>
      </c>
      <c r="D830" s="176">
        <v>161700</v>
      </c>
      <c r="E830" s="716" t="s">
        <v>307</v>
      </c>
      <c r="F830" s="837">
        <v>43311</v>
      </c>
      <c r="G830" s="836" t="s">
        <v>1472</v>
      </c>
      <c r="H830" s="815">
        <v>12724</v>
      </c>
      <c r="I830" s="132"/>
    </row>
    <row r="831" spans="1:9" ht="15.75" customHeight="1" thickBot="1" x14ac:dyDescent="0.3">
      <c r="A831" s="190">
        <v>4624</v>
      </c>
      <c r="B831" s="202" t="s">
        <v>27</v>
      </c>
      <c r="C831" s="803" t="s">
        <v>310</v>
      </c>
      <c r="D831" s="176">
        <v>472193.6</v>
      </c>
      <c r="E831" s="716" t="s">
        <v>307</v>
      </c>
      <c r="F831" s="836" t="s">
        <v>2560</v>
      </c>
      <c r="G831" s="836" t="s">
        <v>1593</v>
      </c>
      <c r="H831" s="815">
        <v>11743</v>
      </c>
      <c r="I831" s="132"/>
    </row>
    <row r="832" spans="1:9" ht="15.75" customHeight="1" thickBot="1" x14ac:dyDescent="0.3">
      <c r="A832" s="190">
        <v>1136</v>
      </c>
      <c r="B832" s="202" t="s">
        <v>27</v>
      </c>
      <c r="C832" s="803" t="s">
        <v>2338</v>
      </c>
      <c r="D832" s="176">
        <v>360543.3</v>
      </c>
      <c r="E832" s="716" t="s">
        <v>307</v>
      </c>
      <c r="F832" s="836" t="s">
        <v>2561</v>
      </c>
      <c r="G832" s="837">
        <v>41523</v>
      </c>
      <c r="H832" s="815">
        <v>8471</v>
      </c>
      <c r="I832" s="132"/>
    </row>
    <row r="833" spans="1:9" ht="15.75" customHeight="1" thickBot="1" x14ac:dyDescent="0.3">
      <c r="A833" s="190">
        <v>88</v>
      </c>
      <c r="B833" s="202" t="s">
        <v>27</v>
      </c>
      <c r="C833" s="803" t="s">
        <v>306</v>
      </c>
      <c r="D833" s="176">
        <v>280009.28000000003</v>
      </c>
      <c r="E833" s="716" t="s">
        <v>307</v>
      </c>
      <c r="F833" s="837">
        <v>41452</v>
      </c>
      <c r="G833" s="837">
        <v>41482</v>
      </c>
      <c r="H833" s="815">
        <v>8316</v>
      </c>
      <c r="I833" s="132"/>
    </row>
    <row r="834" spans="1:9" ht="15.75" customHeight="1" thickBot="1" x14ac:dyDescent="0.3">
      <c r="A834" s="190">
        <v>81</v>
      </c>
      <c r="B834" s="202" t="s">
        <v>27</v>
      </c>
      <c r="C834" s="803" t="s">
        <v>2057</v>
      </c>
      <c r="D834" s="176">
        <v>70002.320000000007</v>
      </c>
      <c r="E834" s="716" t="s">
        <v>307</v>
      </c>
      <c r="F834" s="837">
        <v>41452</v>
      </c>
      <c r="G834" s="837">
        <v>41482</v>
      </c>
      <c r="H834" s="815">
        <v>8316</v>
      </c>
      <c r="I834" s="132"/>
    </row>
    <row r="835" spans="1:9" ht="15.75" customHeight="1" thickBot="1" x14ac:dyDescent="0.3">
      <c r="A835" s="190">
        <v>84</v>
      </c>
      <c r="B835" s="202" t="s">
        <v>27</v>
      </c>
      <c r="C835" s="803" t="s">
        <v>306</v>
      </c>
      <c r="D835" s="176">
        <v>162410</v>
      </c>
      <c r="E835" s="716" t="s">
        <v>307</v>
      </c>
      <c r="F835" s="837">
        <v>41452</v>
      </c>
      <c r="G835" s="837">
        <v>41482</v>
      </c>
      <c r="H835" s="815">
        <v>8316</v>
      </c>
      <c r="I835" s="132"/>
    </row>
    <row r="836" spans="1:9" ht="15.75" customHeight="1" thickBot="1" x14ac:dyDescent="0.3">
      <c r="A836" s="190">
        <v>4548</v>
      </c>
      <c r="B836" s="202" t="s">
        <v>27</v>
      </c>
      <c r="C836" s="803" t="s">
        <v>306</v>
      </c>
      <c r="D836" s="176">
        <v>594000</v>
      </c>
      <c r="E836" s="716" t="s">
        <v>307</v>
      </c>
      <c r="F836" s="837">
        <v>42675</v>
      </c>
      <c r="G836" s="836" t="s">
        <v>1614</v>
      </c>
      <c r="H836" s="815">
        <v>11714</v>
      </c>
      <c r="I836" s="132"/>
    </row>
    <row r="837" spans="1:9" ht="15.75" customHeight="1" thickBot="1" x14ac:dyDescent="0.3">
      <c r="A837" s="190">
        <v>1829</v>
      </c>
      <c r="B837" s="202" t="s">
        <v>187</v>
      </c>
      <c r="C837" s="803" t="s">
        <v>312</v>
      </c>
      <c r="D837" s="176">
        <v>300959</v>
      </c>
      <c r="E837" s="716" t="s">
        <v>307</v>
      </c>
      <c r="F837" s="837">
        <v>42934</v>
      </c>
      <c r="G837" s="836" t="s">
        <v>1525</v>
      </c>
      <c r="H837" s="815">
        <v>12131</v>
      </c>
      <c r="I837" s="132"/>
    </row>
    <row r="838" spans="1:9" ht="15.75" customHeight="1" thickBot="1" x14ac:dyDescent="0.3">
      <c r="A838" s="190">
        <v>1879</v>
      </c>
      <c r="B838" s="202" t="s">
        <v>187</v>
      </c>
      <c r="C838" s="803" t="s">
        <v>312</v>
      </c>
      <c r="D838" s="176">
        <v>217474</v>
      </c>
      <c r="E838" s="716" t="s">
        <v>307</v>
      </c>
      <c r="F838" s="836" t="s">
        <v>2484</v>
      </c>
      <c r="G838" s="837">
        <v>42984</v>
      </c>
      <c r="H838" s="815">
        <v>12183</v>
      </c>
      <c r="I838" s="132"/>
    </row>
    <row r="839" spans="1:9" ht="15.75" customHeight="1" thickBot="1" x14ac:dyDescent="0.3">
      <c r="A839" s="190">
        <v>1943</v>
      </c>
      <c r="B839" s="202" t="s">
        <v>187</v>
      </c>
      <c r="C839" s="803" t="s">
        <v>312</v>
      </c>
      <c r="D839" s="176">
        <v>306377.56</v>
      </c>
      <c r="E839" s="716" t="s">
        <v>307</v>
      </c>
      <c r="F839" s="837">
        <v>43028</v>
      </c>
      <c r="G839" s="837">
        <v>43058</v>
      </c>
      <c r="H839" s="815">
        <v>12209</v>
      </c>
      <c r="I839" s="132"/>
    </row>
    <row r="840" spans="1:9" ht="15.75" customHeight="1" thickBot="1" x14ac:dyDescent="0.3">
      <c r="A840" s="190" t="s">
        <v>241</v>
      </c>
      <c r="B840" s="202" t="s">
        <v>242</v>
      </c>
      <c r="C840" s="803" t="s">
        <v>2151</v>
      </c>
      <c r="D840" s="176">
        <v>275000</v>
      </c>
      <c r="E840" s="716" t="s">
        <v>307</v>
      </c>
      <c r="F840" s="837">
        <v>43298</v>
      </c>
      <c r="G840" s="836" t="s">
        <v>1552</v>
      </c>
      <c r="H840" s="815">
        <v>1016</v>
      </c>
      <c r="I840" s="132"/>
    </row>
    <row r="841" spans="1:9" ht="15.75" customHeight="1" thickBot="1" x14ac:dyDescent="0.3">
      <c r="A841" s="190">
        <v>583</v>
      </c>
      <c r="B841" s="190" t="s">
        <v>114</v>
      </c>
      <c r="C841" s="803" t="s">
        <v>522</v>
      </c>
      <c r="D841" s="176">
        <f>100378.26-49991.54</f>
        <v>50386.719999999994</v>
      </c>
      <c r="E841" s="716" t="s">
        <v>307</v>
      </c>
      <c r="F841" s="837">
        <v>42199</v>
      </c>
      <c r="G841" s="836" t="s">
        <v>1594</v>
      </c>
      <c r="H841" s="815">
        <v>10800</v>
      </c>
      <c r="I841" s="132"/>
    </row>
    <row r="842" spans="1:9" ht="15.75" customHeight="1" thickBot="1" x14ac:dyDescent="0.3">
      <c r="A842" s="188">
        <v>584</v>
      </c>
      <c r="B842" s="190" t="s">
        <v>114</v>
      </c>
      <c r="C842" s="803" t="s">
        <v>522</v>
      </c>
      <c r="D842" s="176">
        <v>19035</v>
      </c>
      <c r="E842" s="716" t="s">
        <v>307</v>
      </c>
      <c r="F842" s="837">
        <v>42207</v>
      </c>
      <c r="G842" s="836" t="s">
        <v>1538</v>
      </c>
      <c r="H842" s="815">
        <v>10784</v>
      </c>
      <c r="I842" s="132"/>
    </row>
    <row r="843" spans="1:9" ht="15.75" customHeight="1" thickBot="1" x14ac:dyDescent="0.3">
      <c r="A843" s="188">
        <v>587</v>
      </c>
      <c r="B843" s="190" t="s">
        <v>114</v>
      </c>
      <c r="C843" s="803" t="s">
        <v>522</v>
      </c>
      <c r="D843" s="176">
        <v>222195</v>
      </c>
      <c r="E843" s="716" t="s">
        <v>307</v>
      </c>
      <c r="F843" s="836" t="s">
        <v>2522</v>
      </c>
      <c r="G843" s="837">
        <v>42266</v>
      </c>
      <c r="H843" s="815">
        <v>10842</v>
      </c>
      <c r="I843" s="132"/>
    </row>
    <row r="844" spans="1:9" ht="15.75" customHeight="1" thickBot="1" x14ac:dyDescent="0.3">
      <c r="A844" s="175">
        <v>589</v>
      </c>
      <c r="B844" s="190" t="s">
        <v>114</v>
      </c>
      <c r="C844" s="803" t="s">
        <v>522</v>
      </c>
      <c r="D844" s="176">
        <v>15390</v>
      </c>
      <c r="E844" s="716" t="s">
        <v>307</v>
      </c>
      <c r="F844" s="837">
        <v>42411</v>
      </c>
      <c r="G844" s="837">
        <v>42441</v>
      </c>
      <c r="H844" s="815">
        <v>10872</v>
      </c>
      <c r="I844" s="132"/>
    </row>
    <row r="845" spans="1:9" ht="15.75" customHeight="1" thickBot="1" x14ac:dyDescent="0.3">
      <c r="A845" s="175">
        <v>103</v>
      </c>
      <c r="B845" s="190" t="s">
        <v>160</v>
      </c>
      <c r="C845" s="803" t="s">
        <v>312</v>
      </c>
      <c r="D845" s="176">
        <v>457254.65</v>
      </c>
      <c r="E845" s="716" t="s">
        <v>307</v>
      </c>
      <c r="F845" s="837">
        <v>42676</v>
      </c>
      <c r="G845" s="836" t="s">
        <v>1595</v>
      </c>
      <c r="H845" s="815">
        <v>11717</v>
      </c>
      <c r="I845" s="132"/>
    </row>
    <row r="846" spans="1:9" ht="15.75" customHeight="1" thickBot="1" x14ac:dyDescent="0.3">
      <c r="A846" s="795" t="s">
        <v>1815</v>
      </c>
      <c r="B846" s="190" t="s">
        <v>1823</v>
      </c>
      <c r="C846" s="803" t="s">
        <v>310</v>
      </c>
      <c r="D846" s="176">
        <v>323055</v>
      </c>
      <c r="E846" s="716" t="s">
        <v>307</v>
      </c>
      <c r="F846" s="837">
        <v>44041</v>
      </c>
      <c r="G846" s="836" t="s">
        <v>1857</v>
      </c>
      <c r="H846" s="815" t="s">
        <v>1828</v>
      </c>
      <c r="I846" s="132"/>
    </row>
    <row r="847" spans="1:9" ht="15.75" customHeight="1" thickBot="1" x14ac:dyDescent="0.3">
      <c r="A847" s="795" t="s">
        <v>1865</v>
      </c>
      <c r="B847" s="190" t="s">
        <v>1823</v>
      </c>
      <c r="C847" s="803" t="s">
        <v>310</v>
      </c>
      <c r="D847" s="176">
        <v>205000</v>
      </c>
      <c r="E847" s="716" t="s">
        <v>307</v>
      </c>
      <c r="F847" s="837">
        <v>44085</v>
      </c>
      <c r="G847" s="837">
        <v>44115</v>
      </c>
      <c r="H847" s="815" t="s">
        <v>1871</v>
      </c>
      <c r="I847" s="132"/>
    </row>
    <row r="848" spans="1:9" ht="15.75" customHeight="1" thickBot="1" x14ac:dyDescent="0.3">
      <c r="A848" s="190">
        <v>2</v>
      </c>
      <c r="B848" s="190" t="s">
        <v>1379</v>
      </c>
      <c r="C848" s="803" t="s">
        <v>306</v>
      </c>
      <c r="D848" s="176">
        <v>409000</v>
      </c>
      <c r="E848" s="716" t="s">
        <v>307</v>
      </c>
      <c r="F848" s="837">
        <v>43529</v>
      </c>
      <c r="G848" s="836" t="s">
        <v>1612</v>
      </c>
      <c r="H848" s="815">
        <v>13065</v>
      </c>
      <c r="I848" s="132"/>
    </row>
    <row r="849" spans="1:9" ht="15.75" customHeight="1" thickBot="1" x14ac:dyDescent="0.3">
      <c r="A849" s="190">
        <v>9</v>
      </c>
      <c r="B849" s="190" t="s">
        <v>1379</v>
      </c>
      <c r="C849" s="803" t="s">
        <v>308</v>
      </c>
      <c r="D849" s="176">
        <v>75000</v>
      </c>
      <c r="E849" s="716" t="s">
        <v>307</v>
      </c>
      <c r="F849" s="836" t="s">
        <v>1744</v>
      </c>
      <c r="G849" s="837">
        <v>43597</v>
      </c>
      <c r="H849" s="815">
        <v>13139</v>
      </c>
      <c r="I849" s="132"/>
    </row>
    <row r="850" spans="1:9" ht="15.75" customHeight="1" thickBot="1" x14ac:dyDescent="0.3">
      <c r="A850" s="190">
        <v>3</v>
      </c>
      <c r="B850" s="190" t="s">
        <v>1379</v>
      </c>
      <c r="C850" s="803" t="s">
        <v>308</v>
      </c>
      <c r="D850" s="176">
        <v>659000</v>
      </c>
      <c r="E850" s="716" t="s">
        <v>307</v>
      </c>
      <c r="F850" s="837">
        <v>43539</v>
      </c>
      <c r="G850" s="836" t="s">
        <v>1596</v>
      </c>
      <c r="H850" s="815">
        <v>13087</v>
      </c>
      <c r="I850" s="132"/>
    </row>
    <row r="851" spans="1:9" ht="15.75" customHeight="1" thickBot="1" x14ac:dyDescent="0.3">
      <c r="A851" s="190">
        <v>5</v>
      </c>
      <c r="B851" s="190" t="s">
        <v>1379</v>
      </c>
      <c r="C851" s="803" t="s">
        <v>308</v>
      </c>
      <c r="D851" s="176">
        <v>416500</v>
      </c>
      <c r="E851" s="716" t="s">
        <v>307</v>
      </c>
      <c r="F851" s="837">
        <v>43553</v>
      </c>
      <c r="G851" s="836" t="s">
        <v>1569</v>
      </c>
      <c r="H851" s="815">
        <v>13108</v>
      </c>
      <c r="I851" s="132"/>
    </row>
    <row r="852" spans="1:9" ht="15.75" customHeight="1" thickBot="1" x14ac:dyDescent="0.3">
      <c r="A852" s="190">
        <v>7</v>
      </c>
      <c r="B852" s="190" t="s">
        <v>1379</v>
      </c>
      <c r="C852" s="803" t="s">
        <v>308</v>
      </c>
      <c r="D852" s="176">
        <v>351000</v>
      </c>
      <c r="E852" s="716" t="s">
        <v>307</v>
      </c>
      <c r="F852" s="836" t="s">
        <v>1550</v>
      </c>
      <c r="G852" s="837">
        <v>43590</v>
      </c>
      <c r="H852" s="815">
        <v>13117</v>
      </c>
      <c r="I852" s="132"/>
    </row>
    <row r="853" spans="1:9" ht="15.75" customHeight="1" thickBot="1" x14ac:dyDescent="0.3">
      <c r="A853" s="175">
        <v>481</v>
      </c>
      <c r="B853" s="190" t="s">
        <v>192</v>
      </c>
      <c r="C853" s="803" t="s">
        <v>340</v>
      </c>
      <c r="D853" s="176">
        <v>112460</v>
      </c>
      <c r="E853" s="716" t="s">
        <v>307</v>
      </c>
      <c r="F853" s="836" t="s">
        <v>2562</v>
      </c>
      <c r="G853" s="837">
        <v>42998</v>
      </c>
      <c r="H853" s="815">
        <v>12201</v>
      </c>
      <c r="I853" s="132"/>
    </row>
    <row r="854" spans="1:9" ht="15.75" customHeight="1" thickBot="1" x14ac:dyDescent="0.3">
      <c r="A854" s="175">
        <v>491</v>
      </c>
      <c r="B854" s="190" t="s">
        <v>192</v>
      </c>
      <c r="C854" s="803" t="s">
        <v>306</v>
      </c>
      <c r="D854" s="176">
        <v>78267</v>
      </c>
      <c r="E854" s="716" t="s">
        <v>307</v>
      </c>
      <c r="F854" s="837">
        <v>43144</v>
      </c>
      <c r="G854" s="837">
        <v>43174</v>
      </c>
      <c r="H854" s="815">
        <v>12474</v>
      </c>
      <c r="I854" s="132"/>
    </row>
    <row r="855" spans="1:9" ht="15.75" customHeight="1" thickBot="1" x14ac:dyDescent="0.3">
      <c r="A855" s="190">
        <v>4</v>
      </c>
      <c r="B855" s="190" t="s">
        <v>48</v>
      </c>
      <c r="C855" s="803" t="s">
        <v>306</v>
      </c>
      <c r="D855" s="176">
        <v>526230</v>
      </c>
      <c r="E855" s="716" t="s">
        <v>307</v>
      </c>
      <c r="F855" s="836" t="s">
        <v>2563</v>
      </c>
      <c r="G855" s="836" t="s">
        <v>1741</v>
      </c>
      <c r="H855" s="815">
        <v>9640</v>
      </c>
      <c r="I855" s="132"/>
    </row>
    <row r="856" spans="1:9" ht="15.75" customHeight="1" thickBot="1" x14ac:dyDescent="0.3">
      <c r="A856" s="190">
        <v>46</v>
      </c>
      <c r="B856" s="190" t="s">
        <v>1824</v>
      </c>
      <c r="C856" s="803" t="s">
        <v>2152</v>
      </c>
      <c r="D856" s="176">
        <v>26550</v>
      </c>
      <c r="E856" s="716" t="s">
        <v>307</v>
      </c>
      <c r="F856" s="837">
        <v>44109</v>
      </c>
      <c r="G856" s="837">
        <v>44139</v>
      </c>
      <c r="H856" s="815" t="s">
        <v>1872</v>
      </c>
      <c r="I856" s="132"/>
    </row>
    <row r="857" spans="1:9" ht="15.75" customHeight="1" thickBot="1" x14ac:dyDescent="0.3">
      <c r="A857" s="190">
        <v>59</v>
      </c>
      <c r="B857" s="190" t="s">
        <v>1824</v>
      </c>
      <c r="C857" s="803" t="s">
        <v>2143</v>
      </c>
      <c r="D857" s="176">
        <v>6000</v>
      </c>
      <c r="E857" s="716" t="s">
        <v>307</v>
      </c>
      <c r="F857" s="837">
        <v>44153</v>
      </c>
      <c r="G857" s="836" t="s">
        <v>1902</v>
      </c>
      <c r="H857" s="815" t="s">
        <v>1911</v>
      </c>
      <c r="I857" s="132"/>
    </row>
    <row r="858" spans="1:9" ht="15.75" customHeight="1" thickBot="1" x14ac:dyDescent="0.3">
      <c r="A858" s="190" t="s">
        <v>1993</v>
      </c>
      <c r="B858" s="190" t="s">
        <v>1824</v>
      </c>
      <c r="C858" s="803" t="s">
        <v>2143</v>
      </c>
      <c r="D858" s="176">
        <v>48195</v>
      </c>
      <c r="E858" s="716" t="s">
        <v>307</v>
      </c>
      <c r="F858" s="837">
        <v>44148</v>
      </c>
      <c r="G858" s="836" t="s">
        <v>1948</v>
      </c>
      <c r="H858" s="815" t="s">
        <v>2010</v>
      </c>
      <c r="I858" s="132"/>
    </row>
    <row r="859" spans="1:9" ht="15.75" customHeight="1" thickBot="1" x14ac:dyDescent="0.3">
      <c r="A859" s="190">
        <v>74</v>
      </c>
      <c r="B859" s="190" t="s">
        <v>1824</v>
      </c>
      <c r="C859" s="803" t="s">
        <v>2143</v>
      </c>
      <c r="D859" s="176">
        <v>4800</v>
      </c>
      <c r="E859" s="716" t="s">
        <v>307</v>
      </c>
      <c r="F859" s="837">
        <v>44242</v>
      </c>
      <c r="G859" s="837">
        <v>44272</v>
      </c>
      <c r="H859" s="815" t="s">
        <v>2365</v>
      </c>
      <c r="I859" s="132"/>
    </row>
    <row r="860" spans="1:9" ht="15.75" customHeight="1" thickBot="1" x14ac:dyDescent="0.3">
      <c r="A860" s="190">
        <v>67</v>
      </c>
      <c r="B860" s="190" t="s">
        <v>1824</v>
      </c>
      <c r="C860" s="803" t="s">
        <v>2143</v>
      </c>
      <c r="D860" s="176">
        <v>237600</v>
      </c>
      <c r="E860" s="716" t="s">
        <v>307</v>
      </c>
      <c r="F860" s="836" t="s">
        <v>2564</v>
      </c>
      <c r="G860" s="837">
        <v>44240</v>
      </c>
      <c r="H860" s="815" t="s">
        <v>2308</v>
      </c>
      <c r="I860" s="132"/>
    </row>
    <row r="861" spans="1:9" ht="15.75" customHeight="1" thickBot="1" x14ac:dyDescent="0.3">
      <c r="A861" s="190">
        <v>82</v>
      </c>
      <c r="B861" s="190" t="s">
        <v>1824</v>
      </c>
      <c r="C861" s="803" t="s">
        <v>2143</v>
      </c>
      <c r="D861" s="176">
        <v>8496</v>
      </c>
      <c r="E861" s="716" t="s">
        <v>307</v>
      </c>
      <c r="F861" s="837">
        <v>44252</v>
      </c>
      <c r="G861" s="837">
        <v>44282</v>
      </c>
      <c r="H861" s="815" t="s">
        <v>2011</v>
      </c>
      <c r="I861" s="132"/>
    </row>
    <row r="862" spans="1:9" ht="15.75" customHeight="1" thickBot="1" x14ac:dyDescent="0.3">
      <c r="A862" s="190">
        <v>44</v>
      </c>
      <c r="B862" s="190" t="s">
        <v>1824</v>
      </c>
      <c r="C862" s="803" t="s">
        <v>2143</v>
      </c>
      <c r="D862" s="176">
        <v>137550</v>
      </c>
      <c r="E862" s="716" t="s">
        <v>307</v>
      </c>
      <c r="F862" s="837">
        <v>44106</v>
      </c>
      <c r="G862" s="837">
        <v>44136</v>
      </c>
      <c r="H862" s="815" t="s">
        <v>1873</v>
      </c>
      <c r="I862" s="132"/>
    </row>
    <row r="863" spans="1:9" ht="15.75" customHeight="1" thickBot="1" x14ac:dyDescent="0.3">
      <c r="A863" s="190">
        <v>45</v>
      </c>
      <c r="B863" s="190" t="s">
        <v>1824</v>
      </c>
      <c r="C863" s="803" t="s">
        <v>2153</v>
      </c>
      <c r="D863" s="176">
        <v>122186.64</v>
      </c>
      <c r="E863" s="716" t="s">
        <v>307</v>
      </c>
      <c r="F863" s="837">
        <v>44106</v>
      </c>
      <c r="G863" s="837">
        <v>44136</v>
      </c>
      <c r="H863" s="815" t="s">
        <v>1874</v>
      </c>
      <c r="I863" s="132"/>
    </row>
    <row r="864" spans="1:9" ht="15.75" customHeight="1" thickBot="1" x14ac:dyDescent="0.3">
      <c r="A864" s="190">
        <v>182</v>
      </c>
      <c r="B864" s="190" t="s">
        <v>2378</v>
      </c>
      <c r="C864" s="803" t="s">
        <v>2154</v>
      </c>
      <c r="D864" s="176">
        <v>106200</v>
      </c>
      <c r="E864" s="716" t="s">
        <v>307</v>
      </c>
      <c r="F864" s="837">
        <v>44253</v>
      </c>
      <c r="G864" s="837">
        <v>44283</v>
      </c>
      <c r="H864" s="815" t="s">
        <v>2012</v>
      </c>
      <c r="I864" s="132"/>
    </row>
    <row r="865" spans="1:9" ht="15.75" customHeight="1" thickBot="1" x14ac:dyDescent="0.3">
      <c r="A865" s="793" t="s">
        <v>1862</v>
      </c>
      <c r="B865" s="190" t="s">
        <v>2394</v>
      </c>
      <c r="C865" s="803" t="s">
        <v>2404</v>
      </c>
      <c r="D865" s="176">
        <v>56876</v>
      </c>
      <c r="E865" s="716" t="s">
        <v>307</v>
      </c>
      <c r="F865" s="837">
        <v>44389</v>
      </c>
      <c r="G865" s="836" t="s">
        <v>2659</v>
      </c>
      <c r="H865" s="815" t="s">
        <v>2642</v>
      </c>
      <c r="I865" s="132"/>
    </row>
    <row r="866" spans="1:9" ht="15.75" customHeight="1" thickBot="1" x14ac:dyDescent="0.3">
      <c r="A866" s="793" t="s">
        <v>1750</v>
      </c>
      <c r="B866" s="190" t="s">
        <v>1755</v>
      </c>
      <c r="C866" s="803" t="s">
        <v>2051</v>
      </c>
      <c r="D866" s="176">
        <v>295000</v>
      </c>
      <c r="E866" s="716" t="s">
        <v>307</v>
      </c>
      <c r="F866" s="837">
        <v>43957</v>
      </c>
      <c r="G866" s="837">
        <v>43987</v>
      </c>
      <c r="H866" s="815" t="s">
        <v>1760</v>
      </c>
      <c r="I866" s="132"/>
    </row>
    <row r="867" spans="1:9" ht="15.75" customHeight="1" thickBot="1" x14ac:dyDescent="0.3">
      <c r="A867" s="190">
        <v>13</v>
      </c>
      <c r="B867" s="190" t="s">
        <v>1796</v>
      </c>
      <c r="C867" s="803" t="s">
        <v>2155</v>
      </c>
      <c r="D867" s="176">
        <v>206500</v>
      </c>
      <c r="E867" s="716" t="s">
        <v>307</v>
      </c>
      <c r="F867" s="837">
        <v>43607</v>
      </c>
      <c r="G867" s="837">
        <v>43637</v>
      </c>
      <c r="H867" s="815">
        <v>13182</v>
      </c>
      <c r="I867" s="132"/>
    </row>
    <row r="868" spans="1:9" ht="15.75" customHeight="1" thickBot="1" x14ac:dyDescent="0.3">
      <c r="A868" s="190">
        <v>19</v>
      </c>
      <c r="B868" s="190" t="s">
        <v>1796</v>
      </c>
      <c r="C868" s="803" t="s">
        <v>2155</v>
      </c>
      <c r="D868" s="176">
        <v>9775.1200000000008</v>
      </c>
      <c r="E868" s="716" t="s">
        <v>307</v>
      </c>
      <c r="F868" s="837">
        <v>43613</v>
      </c>
      <c r="G868" s="837">
        <v>43643</v>
      </c>
      <c r="H868" s="815">
        <v>1128</v>
      </c>
      <c r="I868" s="132"/>
    </row>
    <row r="869" spans="1:9" ht="15.75" customHeight="1" thickBot="1" x14ac:dyDescent="0.3">
      <c r="A869" s="793" t="s">
        <v>2041</v>
      </c>
      <c r="B869" s="190" t="s">
        <v>2042</v>
      </c>
      <c r="C869" s="803" t="s">
        <v>2156</v>
      </c>
      <c r="D869" s="176">
        <v>132691</v>
      </c>
      <c r="E869" s="716" t="s">
        <v>307</v>
      </c>
      <c r="F869" s="837">
        <v>44263</v>
      </c>
      <c r="G869" s="836" t="s">
        <v>2229</v>
      </c>
      <c r="H869" s="815" t="s">
        <v>2216</v>
      </c>
      <c r="I869" s="132"/>
    </row>
    <row r="870" spans="1:9" ht="15.75" customHeight="1" thickBot="1" x14ac:dyDescent="0.3">
      <c r="A870" s="190">
        <v>31</v>
      </c>
      <c r="B870" s="190" t="s">
        <v>49</v>
      </c>
      <c r="C870" s="803" t="s">
        <v>306</v>
      </c>
      <c r="D870" s="176">
        <v>498045.92</v>
      </c>
      <c r="E870" s="716" t="s">
        <v>307</v>
      </c>
      <c r="F870" s="837">
        <v>41674</v>
      </c>
      <c r="G870" s="837">
        <v>41704</v>
      </c>
      <c r="H870" s="815">
        <v>8886</v>
      </c>
      <c r="I870" s="132"/>
    </row>
    <row r="871" spans="1:9" ht="15.75" customHeight="1" thickBot="1" x14ac:dyDescent="0.3">
      <c r="A871" s="190">
        <v>76</v>
      </c>
      <c r="B871" s="256" t="s">
        <v>55</v>
      </c>
      <c r="C871" s="803" t="s">
        <v>2157</v>
      </c>
      <c r="D871" s="176">
        <f>229203.2-117191.59</f>
        <v>112011.61000000002</v>
      </c>
      <c r="E871" s="716" t="s">
        <v>307</v>
      </c>
      <c r="F871" s="837">
        <v>42157</v>
      </c>
      <c r="G871" s="837">
        <v>42187</v>
      </c>
      <c r="H871" s="815">
        <v>10688</v>
      </c>
      <c r="I871" s="132"/>
    </row>
    <row r="872" spans="1:9" ht="15.75" customHeight="1" thickBot="1" x14ac:dyDescent="0.3">
      <c r="A872" s="188">
        <v>55</v>
      </c>
      <c r="B872" s="256" t="s">
        <v>55</v>
      </c>
      <c r="C872" s="803" t="s">
        <v>2157</v>
      </c>
      <c r="D872" s="176">
        <v>206500</v>
      </c>
      <c r="E872" s="716" t="s">
        <v>307</v>
      </c>
      <c r="F872" s="837">
        <v>42167</v>
      </c>
      <c r="G872" s="837">
        <v>42197</v>
      </c>
      <c r="H872" s="815">
        <v>10598</v>
      </c>
      <c r="I872" s="132"/>
    </row>
    <row r="873" spans="1:9" ht="15.75" customHeight="1" thickBot="1" x14ac:dyDescent="0.3">
      <c r="A873" s="190">
        <v>58</v>
      </c>
      <c r="B873" s="256" t="s">
        <v>55</v>
      </c>
      <c r="C873" s="803" t="s">
        <v>2157</v>
      </c>
      <c r="D873" s="176">
        <v>41300</v>
      </c>
      <c r="E873" s="716" t="s">
        <v>307</v>
      </c>
      <c r="F873" s="837">
        <v>41685</v>
      </c>
      <c r="G873" s="837">
        <v>41715</v>
      </c>
      <c r="H873" s="815">
        <v>10713</v>
      </c>
      <c r="I873" s="132"/>
    </row>
    <row r="874" spans="1:9" ht="15.75" customHeight="1" thickBot="1" x14ac:dyDescent="0.3">
      <c r="A874" s="190">
        <v>210</v>
      </c>
      <c r="B874" s="190" t="s">
        <v>60</v>
      </c>
      <c r="C874" s="803" t="s">
        <v>2281</v>
      </c>
      <c r="D874" s="176">
        <v>10171.6</v>
      </c>
      <c r="E874" s="716" t="s">
        <v>307</v>
      </c>
      <c r="F874" s="837">
        <v>41716</v>
      </c>
      <c r="G874" s="836" t="s">
        <v>2324</v>
      </c>
      <c r="H874" s="815">
        <v>427</v>
      </c>
      <c r="I874" s="132"/>
    </row>
    <row r="875" spans="1:9" ht="15.75" customHeight="1" thickBot="1" x14ac:dyDescent="0.3">
      <c r="A875" s="190">
        <v>201</v>
      </c>
      <c r="B875" s="190" t="s">
        <v>60</v>
      </c>
      <c r="C875" s="803" t="s">
        <v>2281</v>
      </c>
      <c r="D875" s="176">
        <v>5605</v>
      </c>
      <c r="E875" s="716" t="s">
        <v>307</v>
      </c>
      <c r="F875" s="836" t="s">
        <v>2473</v>
      </c>
      <c r="G875" s="837">
        <v>42509</v>
      </c>
      <c r="H875" s="815">
        <v>430</v>
      </c>
      <c r="I875" s="132"/>
    </row>
    <row r="876" spans="1:9" ht="15.75" customHeight="1" thickBot="1" x14ac:dyDescent="0.3">
      <c r="A876" s="793" t="s">
        <v>1747</v>
      </c>
      <c r="B876" s="190" t="s">
        <v>1776</v>
      </c>
      <c r="C876" s="803" t="s">
        <v>2158</v>
      </c>
      <c r="D876" s="176">
        <v>52887.6</v>
      </c>
      <c r="E876" s="716" t="s">
        <v>307</v>
      </c>
      <c r="F876" s="836" t="s">
        <v>2565</v>
      </c>
      <c r="G876" s="837">
        <v>43972</v>
      </c>
      <c r="H876" s="815" t="s">
        <v>1778</v>
      </c>
      <c r="I876" s="132"/>
    </row>
    <row r="877" spans="1:9" ht="15.75" customHeight="1" thickBot="1" x14ac:dyDescent="0.3">
      <c r="A877" s="793" t="s">
        <v>1764</v>
      </c>
      <c r="B877" s="190" t="s">
        <v>1776</v>
      </c>
      <c r="C877" s="803" t="s">
        <v>2158</v>
      </c>
      <c r="D877" s="176">
        <v>105775.2</v>
      </c>
      <c r="E877" s="716" t="s">
        <v>307</v>
      </c>
      <c r="F877" s="837">
        <v>44018</v>
      </c>
      <c r="G877" s="836" t="s">
        <v>1858</v>
      </c>
      <c r="H877" s="815" t="s">
        <v>1778</v>
      </c>
      <c r="I877" s="132"/>
    </row>
    <row r="878" spans="1:9" ht="15.75" customHeight="1" thickBot="1" x14ac:dyDescent="0.3">
      <c r="A878" s="188">
        <v>79866</v>
      </c>
      <c r="B878" s="190" t="s">
        <v>85</v>
      </c>
      <c r="C878" s="803" t="s">
        <v>2091</v>
      </c>
      <c r="D878" s="176">
        <v>992249.7</v>
      </c>
      <c r="E878" s="716" t="s">
        <v>307</v>
      </c>
      <c r="F878" s="837">
        <v>43780</v>
      </c>
      <c r="G878" s="836" t="s">
        <v>1781</v>
      </c>
      <c r="H878" s="815">
        <v>13342</v>
      </c>
      <c r="I878" s="132"/>
    </row>
    <row r="879" spans="1:9" ht="15.75" customHeight="1" thickBot="1" x14ac:dyDescent="0.3">
      <c r="A879" s="188">
        <v>80233</v>
      </c>
      <c r="B879" s="190" t="s">
        <v>85</v>
      </c>
      <c r="C879" s="803" t="s">
        <v>2091</v>
      </c>
      <c r="D879" s="176">
        <v>371700</v>
      </c>
      <c r="E879" s="716" t="s">
        <v>307</v>
      </c>
      <c r="F879" s="836" t="s">
        <v>2477</v>
      </c>
      <c r="G879" s="836" t="s">
        <v>1779</v>
      </c>
      <c r="H879" s="815">
        <v>13381</v>
      </c>
      <c r="I879" s="132"/>
    </row>
    <row r="880" spans="1:9" ht="15.75" customHeight="1" thickBot="1" x14ac:dyDescent="0.3">
      <c r="A880" s="188">
        <v>74575</v>
      </c>
      <c r="B880" s="190" t="s">
        <v>85</v>
      </c>
      <c r="C880" s="803" t="s">
        <v>306</v>
      </c>
      <c r="D880" s="176">
        <v>88185</v>
      </c>
      <c r="E880" s="716" t="s">
        <v>307</v>
      </c>
      <c r="F880" s="836" t="s">
        <v>1574</v>
      </c>
      <c r="G880" s="837">
        <v>43226</v>
      </c>
      <c r="H880" s="815">
        <v>12569</v>
      </c>
      <c r="I880" s="132"/>
    </row>
    <row r="881" spans="1:9" ht="15.75" customHeight="1" thickBot="1" x14ac:dyDescent="0.3">
      <c r="A881" s="188">
        <v>74213</v>
      </c>
      <c r="B881" s="190" t="s">
        <v>85</v>
      </c>
      <c r="C881" s="803" t="s">
        <v>306</v>
      </c>
      <c r="D881" s="176">
        <v>258500</v>
      </c>
      <c r="E881" s="716" t="s">
        <v>307</v>
      </c>
      <c r="F881" s="837">
        <v>43154</v>
      </c>
      <c r="G881" s="837">
        <v>43184</v>
      </c>
      <c r="H881" s="815">
        <v>12513</v>
      </c>
      <c r="I881" s="132"/>
    </row>
    <row r="882" spans="1:9" ht="15.75" customHeight="1" thickBot="1" x14ac:dyDescent="0.3">
      <c r="A882" s="798" t="s">
        <v>1771</v>
      </c>
      <c r="B882" s="190" t="s">
        <v>85</v>
      </c>
      <c r="C882" s="803" t="s">
        <v>306</v>
      </c>
      <c r="D882" s="176">
        <v>137287.5</v>
      </c>
      <c r="E882" s="716" t="s">
        <v>307</v>
      </c>
      <c r="F882" s="837">
        <v>43171</v>
      </c>
      <c r="G882" s="836" t="s">
        <v>1599</v>
      </c>
      <c r="H882" s="815">
        <v>12529</v>
      </c>
      <c r="I882" s="132"/>
    </row>
    <row r="883" spans="1:9" ht="15.75" customHeight="1" thickBot="1" x14ac:dyDescent="0.3">
      <c r="A883" s="798" t="s">
        <v>1772</v>
      </c>
      <c r="B883" s="190" t="s">
        <v>85</v>
      </c>
      <c r="C883" s="803" t="s">
        <v>306</v>
      </c>
      <c r="D883" s="176">
        <v>75175.7</v>
      </c>
      <c r="E883" s="716" t="s">
        <v>307</v>
      </c>
      <c r="F883" s="837">
        <v>43278</v>
      </c>
      <c r="G883" s="837">
        <v>43308</v>
      </c>
      <c r="H883" s="815">
        <v>12659</v>
      </c>
      <c r="I883" s="132"/>
    </row>
    <row r="884" spans="1:9" ht="15.75" customHeight="1" thickBot="1" x14ac:dyDescent="0.3">
      <c r="A884" s="798" t="s">
        <v>1773</v>
      </c>
      <c r="B884" s="190" t="s">
        <v>85</v>
      </c>
      <c r="C884" s="803" t="s">
        <v>306</v>
      </c>
      <c r="D884" s="176">
        <v>88900</v>
      </c>
      <c r="E884" s="716" t="s">
        <v>307</v>
      </c>
      <c r="F884" s="837">
        <v>43224</v>
      </c>
      <c r="G884" s="837">
        <v>43254</v>
      </c>
      <c r="H884" s="815">
        <v>12619</v>
      </c>
      <c r="I884" s="132"/>
    </row>
    <row r="885" spans="1:9" ht="15.75" customHeight="1" thickBot="1" x14ac:dyDescent="0.3">
      <c r="A885" s="798" t="s">
        <v>1774</v>
      </c>
      <c r="B885" s="190" t="s">
        <v>85</v>
      </c>
      <c r="C885" s="803" t="s">
        <v>306</v>
      </c>
      <c r="D885" s="176">
        <v>28850</v>
      </c>
      <c r="E885" s="716" t="s">
        <v>307</v>
      </c>
      <c r="F885" s="837">
        <v>43641</v>
      </c>
      <c r="G885" s="837">
        <v>43671</v>
      </c>
      <c r="H885" s="815">
        <v>12605</v>
      </c>
      <c r="I885" s="132"/>
    </row>
    <row r="886" spans="1:9" ht="15.75" customHeight="1" thickBot="1" x14ac:dyDescent="0.3">
      <c r="A886" s="188">
        <v>73853</v>
      </c>
      <c r="B886" s="190" t="s">
        <v>85</v>
      </c>
      <c r="C886" s="803" t="s">
        <v>306</v>
      </c>
      <c r="D886" s="176">
        <v>233984</v>
      </c>
      <c r="E886" s="716" t="s">
        <v>307</v>
      </c>
      <c r="F886" s="836" t="s">
        <v>2566</v>
      </c>
      <c r="G886" s="837">
        <v>43142</v>
      </c>
      <c r="H886" s="815">
        <v>12437</v>
      </c>
      <c r="I886" s="132"/>
    </row>
    <row r="887" spans="1:9" ht="15.75" customHeight="1" thickBot="1" x14ac:dyDescent="0.3">
      <c r="A887" s="188">
        <v>79467</v>
      </c>
      <c r="B887" s="190" t="s">
        <v>85</v>
      </c>
      <c r="C887" s="803" t="s">
        <v>2091</v>
      </c>
      <c r="D887" s="176">
        <v>730087.37</v>
      </c>
      <c r="E887" s="716" t="s">
        <v>307</v>
      </c>
      <c r="F887" s="837">
        <v>43738</v>
      </c>
      <c r="G887" s="837">
        <v>43768</v>
      </c>
      <c r="H887" s="815">
        <v>13307</v>
      </c>
      <c r="I887" s="132"/>
    </row>
    <row r="888" spans="1:9" ht="15.75" customHeight="1" thickBot="1" x14ac:dyDescent="0.3">
      <c r="A888" s="188">
        <v>81381</v>
      </c>
      <c r="B888" s="190" t="s">
        <v>85</v>
      </c>
      <c r="C888" s="803" t="s">
        <v>2091</v>
      </c>
      <c r="D888" s="176">
        <v>936000</v>
      </c>
      <c r="E888" s="716" t="s">
        <v>307</v>
      </c>
      <c r="F888" s="836" t="s">
        <v>2480</v>
      </c>
      <c r="G888" s="837">
        <v>43587</v>
      </c>
      <c r="H888" s="815">
        <v>13249</v>
      </c>
      <c r="I888" s="132"/>
    </row>
    <row r="889" spans="1:9" ht="15.75" customHeight="1" thickBot="1" x14ac:dyDescent="0.3">
      <c r="A889" s="188">
        <v>81382</v>
      </c>
      <c r="B889" s="190" t="s">
        <v>85</v>
      </c>
      <c r="C889" s="803" t="s">
        <v>2091</v>
      </c>
      <c r="D889" s="176">
        <v>935400</v>
      </c>
      <c r="E889" s="716" t="s">
        <v>307</v>
      </c>
      <c r="F889" s="836" t="s">
        <v>2480</v>
      </c>
      <c r="G889" s="837">
        <v>43587</v>
      </c>
      <c r="H889" s="815">
        <v>13167</v>
      </c>
      <c r="I889" s="132"/>
    </row>
    <row r="890" spans="1:9" ht="15.75" customHeight="1" thickBot="1" x14ac:dyDescent="0.3">
      <c r="A890" s="188">
        <v>80123</v>
      </c>
      <c r="B890" s="190" t="s">
        <v>85</v>
      </c>
      <c r="C890" s="803" t="s">
        <v>2159</v>
      </c>
      <c r="D890" s="176">
        <v>744652</v>
      </c>
      <c r="E890" s="716" t="s">
        <v>307</v>
      </c>
      <c r="F890" s="836" t="s">
        <v>2479</v>
      </c>
      <c r="G890" s="836" t="s">
        <v>1780</v>
      </c>
      <c r="H890" s="815">
        <v>13356</v>
      </c>
      <c r="I890" s="132"/>
    </row>
    <row r="891" spans="1:9" ht="15.75" customHeight="1" thickBot="1" x14ac:dyDescent="0.3">
      <c r="A891" s="188">
        <v>79705</v>
      </c>
      <c r="B891" s="190" t="s">
        <v>85</v>
      </c>
      <c r="C891" s="803" t="s">
        <v>2066</v>
      </c>
      <c r="D891" s="176">
        <v>120930.5</v>
      </c>
      <c r="E891" s="716" t="s">
        <v>307</v>
      </c>
      <c r="F891" s="837">
        <v>43761</v>
      </c>
      <c r="G891" s="837">
        <v>43791</v>
      </c>
      <c r="H891" s="815">
        <v>13325</v>
      </c>
      <c r="I891" s="132"/>
    </row>
    <row r="892" spans="1:9" ht="15.75" customHeight="1" thickBot="1" x14ac:dyDescent="0.3">
      <c r="A892" s="188">
        <v>85155</v>
      </c>
      <c r="B892" s="190" t="s">
        <v>85</v>
      </c>
      <c r="C892" s="803" t="s">
        <v>2066</v>
      </c>
      <c r="D892" s="176">
        <v>60000</v>
      </c>
      <c r="E892" s="716" t="s">
        <v>307</v>
      </c>
      <c r="F892" s="837">
        <v>44378</v>
      </c>
      <c r="G892" s="837">
        <v>44408</v>
      </c>
      <c r="H892" s="815" t="s">
        <v>2643</v>
      </c>
      <c r="I892" s="132"/>
    </row>
    <row r="893" spans="1:9" ht="15.75" customHeight="1" thickBot="1" x14ac:dyDescent="0.3">
      <c r="A893" s="188">
        <v>80325</v>
      </c>
      <c r="B893" s="190" t="s">
        <v>85</v>
      </c>
      <c r="C893" s="803" t="s">
        <v>2066</v>
      </c>
      <c r="D893" s="176">
        <v>920400</v>
      </c>
      <c r="E893" s="716" t="s">
        <v>307</v>
      </c>
      <c r="F893" s="837">
        <v>43641</v>
      </c>
      <c r="G893" s="837">
        <v>43671</v>
      </c>
      <c r="H893" s="815">
        <v>13392</v>
      </c>
      <c r="I893" s="132"/>
    </row>
    <row r="894" spans="1:9" ht="15.75" customHeight="1" thickBot="1" x14ac:dyDescent="0.3">
      <c r="A894" s="188">
        <v>79428</v>
      </c>
      <c r="B894" s="190" t="s">
        <v>85</v>
      </c>
      <c r="C894" s="803" t="s">
        <v>2066</v>
      </c>
      <c r="D894" s="176">
        <v>1029250</v>
      </c>
      <c r="E894" s="716" t="s">
        <v>307</v>
      </c>
      <c r="F894" s="837">
        <v>43764</v>
      </c>
      <c r="G894" s="837">
        <v>43794</v>
      </c>
      <c r="H894" s="815">
        <v>13289</v>
      </c>
      <c r="I894" s="132"/>
    </row>
    <row r="895" spans="1:9" ht="15.75" customHeight="1" thickBot="1" x14ac:dyDescent="0.3">
      <c r="A895" s="188">
        <v>79059</v>
      </c>
      <c r="B895" s="190" t="s">
        <v>85</v>
      </c>
      <c r="C895" s="803" t="s">
        <v>2066</v>
      </c>
      <c r="D895" s="176">
        <v>120930.5</v>
      </c>
      <c r="E895" s="716" t="s">
        <v>307</v>
      </c>
      <c r="F895" s="836" t="s">
        <v>1665</v>
      </c>
      <c r="G895" s="837">
        <v>43722</v>
      </c>
      <c r="H895" s="815">
        <v>13245</v>
      </c>
      <c r="I895" s="132"/>
    </row>
    <row r="896" spans="1:9" ht="15.75" customHeight="1" thickBot="1" x14ac:dyDescent="0.3">
      <c r="A896" s="188">
        <v>11</v>
      </c>
      <c r="B896" s="190" t="s">
        <v>1797</v>
      </c>
      <c r="C896" s="803" t="s">
        <v>306</v>
      </c>
      <c r="D896" s="176">
        <v>193590</v>
      </c>
      <c r="E896" s="716" t="s">
        <v>307</v>
      </c>
      <c r="F896" s="836" t="s">
        <v>1623</v>
      </c>
      <c r="G896" s="837">
        <v>43588</v>
      </c>
      <c r="H896" s="815">
        <v>13091</v>
      </c>
      <c r="I896" s="132"/>
    </row>
    <row r="897" spans="1:9" ht="15.75" customHeight="1" thickBot="1" x14ac:dyDescent="0.3">
      <c r="A897" s="798" t="s">
        <v>2244</v>
      </c>
      <c r="B897" s="190" t="s">
        <v>1797</v>
      </c>
      <c r="C897" s="803" t="s">
        <v>306</v>
      </c>
      <c r="D897" s="176">
        <v>900000</v>
      </c>
      <c r="E897" s="716" t="s">
        <v>307</v>
      </c>
      <c r="F897" s="837">
        <v>43539</v>
      </c>
      <c r="G897" s="836" t="s">
        <v>1596</v>
      </c>
      <c r="H897" s="815">
        <v>13172</v>
      </c>
      <c r="I897" s="132"/>
    </row>
    <row r="898" spans="1:9" ht="15.75" customHeight="1" thickBot="1" x14ac:dyDescent="0.3">
      <c r="A898" s="798" t="s">
        <v>2240</v>
      </c>
      <c r="B898" s="190" t="s">
        <v>1797</v>
      </c>
      <c r="C898" s="803" t="s">
        <v>306</v>
      </c>
      <c r="D898" s="176">
        <v>893000</v>
      </c>
      <c r="E898" s="716" t="s">
        <v>307</v>
      </c>
      <c r="F898" s="836" t="s">
        <v>2535</v>
      </c>
      <c r="G898" s="837">
        <v>43615</v>
      </c>
      <c r="H898" s="815">
        <v>13161</v>
      </c>
      <c r="I898" s="132"/>
    </row>
    <row r="899" spans="1:9" ht="15.75" customHeight="1" thickBot="1" x14ac:dyDescent="0.3">
      <c r="A899" s="798" t="s">
        <v>1985</v>
      </c>
      <c r="B899" s="190" t="s">
        <v>1797</v>
      </c>
      <c r="C899" s="803" t="s">
        <v>306</v>
      </c>
      <c r="D899" s="176">
        <v>906000</v>
      </c>
      <c r="E899" s="716" t="s">
        <v>307</v>
      </c>
      <c r="F899" s="836" t="s">
        <v>1744</v>
      </c>
      <c r="G899" s="837">
        <v>43597</v>
      </c>
      <c r="H899" s="815">
        <v>13125</v>
      </c>
      <c r="I899" s="132"/>
    </row>
    <row r="900" spans="1:9" ht="15.75" customHeight="1" thickBot="1" x14ac:dyDescent="0.3">
      <c r="A900" s="190">
        <v>52399</v>
      </c>
      <c r="B900" s="190" t="s">
        <v>139</v>
      </c>
      <c r="C900" s="803" t="s">
        <v>666</v>
      </c>
      <c r="D900" s="176">
        <v>924603.16</v>
      </c>
      <c r="E900" s="716" t="s">
        <v>307</v>
      </c>
      <c r="F900" s="837">
        <v>43524</v>
      </c>
      <c r="G900" s="837">
        <v>43554</v>
      </c>
      <c r="H900" s="815">
        <v>13063</v>
      </c>
      <c r="I900" s="132"/>
    </row>
    <row r="901" spans="1:9" ht="15.75" customHeight="1" thickBot="1" x14ac:dyDescent="0.3">
      <c r="A901" s="190">
        <v>53231</v>
      </c>
      <c r="B901" s="190" t="s">
        <v>139</v>
      </c>
      <c r="C901" s="803" t="s">
        <v>666</v>
      </c>
      <c r="D901" s="176">
        <v>455885.92</v>
      </c>
      <c r="E901" s="716" t="s">
        <v>307</v>
      </c>
      <c r="F901" s="837">
        <v>43615</v>
      </c>
      <c r="G901" s="837">
        <v>43645</v>
      </c>
      <c r="H901" s="815">
        <v>13191</v>
      </c>
      <c r="I901" s="132"/>
    </row>
    <row r="902" spans="1:9" ht="15.75" customHeight="1" thickBot="1" x14ac:dyDescent="0.3">
      <c r="A902" s="190">
        <v>52124</v>
      </c>
      <c r="B902" s="190" t="s">
        <v>139</v>
      </c>
      <c r="C902" s="803" t="s">
        <v>666</v>
      </c>
      <c r="D902" s="176">
        <v>849746</v>
      </c>
      <c r="E902" s="716" t="s">
        <v>307</v>
      </c>
      <c r="F902" s="836" t="s">
        <v>2567</v>
      </c>
      <c r="G902" s="837">
        <v>43526</v>
      </c>
      <c r="H902" s="815">
        <v>13041</v>
      </c>
      <c r="I902" s="132"/>
    </row>
    <row r="903" spans="1:9" ht="15.75" customHeight="1" thickBot="1" x14ac:dyDescent="0.3">
      <c r="A903" s="190">
        <v>52971</v>
      </c>
      <c r="B903" s="190" t="s">
        <v>139</v>
      </c>
      <c r="C903" s="803" t="s">
        <v>666</v>
      </c>
      <c r="D903" s="176">
        <v>1241791.8799999999</v>
      </c>
      <c r="E903" s="716" t="s">
        <v>307</v>
      </c>
      <c r="F903" s="836" t="s">
        <v>2535</v>
      </c>
      <c r="G903" s="837">
        <v>43615</v>
      </c>
      <c r="H903" s="815">
        <v>13160</v>
      </c>
      <c r="I903" s="132"/>
    </row>
    <row r="904" spans="1:9" ht="15.75" customHeight="1" thickBot="1" x14ac:dyDescent="0.3">
      <c r="A904" s="190">
        <v>52683</v>
      </c>
      <c r="B904" s="190" t="s">
        <v>139</v>
      </c>
      <c r="C904" s="803" t="s">
        <v>666</v>
      </c>
      <c r="D904" s="176">
        <v>1088768.3</v>
      </c>
      <c r="E904" s="716" t="s">
        <v>307</v>
      </c>
      <c r="F904" s="837">
        <v>43544</v>
      </c>
      <c r="G904" s="836" t="s">
        <v>1742</v>
      </c>
      <c r="H904" s="815">
        <v>13110</v>
      </c>
      <c r="I904" s="132"/>
    </row>
    <row r="905" spans="1:9" ht="15.75" customHeight="1" thickBot="1" x14ac:dyDescent="0.3">
      <c r="A905" s="190">
        <v>53706</v>
      </c>
      <c r="B905" s="190" t="s">
        <v>139</v>
      </c>
      <c r="C905" s="803" t="s">
        <v>666</v>
      </c>
      <c r="D905" s="176">
        <v>306811.8</v>
      </c>
      <c r="E905" s="716" t="s">
        <v>307</v>
      </c>
      <c r="F905" s="837">
        <v>43676</v>
      </c>
      <c r="G905" s="836" t="s">
        <v>1662</v>
      </c>
      <c r="H905" s="815">
        <v>13247</v>
      </c>
      <c r="I905" s="132"/>
    </row>
    <row r="906" spans="1:9" ht="15.75" customHeight="1" thickBot="1" x14ac:dyDescent="0.3">
      <c r="A906" s="190">
        <v>50605</v>
      </c>
      <c r="B906" s="190" t="s">
        <v>139</v>
      </c>
      <c r="C906" s="803" t="s">
        <v>666</v>
      </c>
      <c r="D906" s="176">
        <v>213066</v>
      </c>
      <c r="E906" s="716" t="s">
        <v>307</v>
      </c>
      <c r="F906" s="837">
        <v>43713</v>
      </c>
      <c r="G906" s="837">
        <v>43743</v>
      </c>
      <c r="H906" s="815">
        <v>12746</v>
      </c>
      <c r="I906" s="132"/>
    </row>
    <row r="907" spans="1:9" ht="15.75" customHeight="1" thickBot="1" x14ac:dyDescent="0.3">
      <c r="A907" s="190">
        <v>53954</v>
      </c>
      <c r="B907" s="190" t="s">
        <v>139</v>
      </c>
      <c r="C907" s="803" t="s">
        <v>666</v>
      </c>
      <c r="D907" s="176">
        <v>72571.179999999993</v>
      </c>
      <c r="E907" s="716" t="s">
        <v>307</v>
      </c>
      <c r="F907" s="836" t="s">
        <v>2568</v>
      </c>
      <c r="G907" s="837">
        <v>43737</v>
      </c>
      <c r="H907" s="815">
        <v>13276</v>
      </c>
      <c r="I907" s="132"/>
    </row>
    <row r="908" spans="1:9" ht="15.75" customHeight="1" thickBot="1" x14ac:dyDescent="0.3">
      <c r="A908" s="190">
        <v>53445</v>
      </c>
      <c r="B908" s="190" t="s">
        <v>139</v>
      </c>
      <c r="C908" s="803" t="s">
        <v>666</v>
      </c>
      <c r="D908" s="176">
        <v>246280.16</v>
      </c>
      <c r="E908" s="716" t="s">
        <v>307</v>
      </c>
      <c r="F908" s="837">
        <v>43644</v>
      </c>
      <c r="G908" s="837">
        <v>43674</v>
      </c>
      <c r="H908" s="815">
        <v>13223</v>
      </c>
      <c r="I908" s="132"/>
    </row>
    <row r="909" spans="1:9" ht="15.75" customHeight="1" thickBot="1" x14ac:dyDescent="0.3">
      <c r="A909" s="190">
        <v>57610</v>
      </c>
      <c r="B909" s="190" t="s">
        <v>139</v>
      </c>
      <c r="C909" s="803" t="s">
        <v>666</v>
      </c>
      <c r="D909" s="176">
        <v>12980</v>
      </c>
      <c r="E909" s="716" t="s">
        <v>307</v>
      </c>
      <c r="F909" s="837">
        <v>44259</v>
      </c>
      <c r="G909" s="836" t="s">
        <v>2031</v>
      </c>
      <c r="H909" s="815" t="s">
        <v>2013</v>
      </c>
      <c r="I909" s="132"/>
    </row>
    <row r="910" spans="1:9" ht="15.75" customHeight="1" thickBot="1" x14ac:dyDescent="0.3">
      <c r="A910" s="190">
        <v>57505</v>
      </c>
      <c r="B910" s="190" t="s">
        <v>139</v>
      </c>
      <c r="C910" s="803" t="s">
        <v>666</v>
      </c>
      <c r="D910" s="176">
        <v>51205</v>
      </c>
      <c r="E910" s="716" t="s">
        <v>307</v>
      </c>
      <c r="F910" s="837">
        <v>44245</v>
      </c>
      <c r="G910" s="837">
        <v>44275</v>
      </c>
      <c r="H910" s="815" t="s">
        <v>2014</v>
      </c>
      <c r="I910" s="132"/>
    </row>
    <row r="911" spans="1:9" ht="15.75" customHeight="1" thickBot="1" x14ac:dyDescent="0.3">
      <c r="A911" s="190">
        <v>56887</v>
      </c>
      <c r="B911" s="190" t="s">
        <v>139</v>
      </c>
      <c r="C911" s="803" t="s">
        <v>666</v>
      </c>
      <c r="D911" s="176">
        <v>706799.98</v>
      </c>
      <c r="E911" s="716" t="s">
        <v>307</v>
      </c>
      <c r="F911" s="837">
        <v>44165</v>
      </c>
      <c r="G911" s="836" t="s">
        <v>2032</v>
      </c>
      <c r="H911" s="815" t="s">
        <v>2015</v>
      </c>
      <c r="I911" s="132"/>
    </row>
    <row r="912" spans="1:9" ht="15.75" customHeight="1" thickBot="1" x14ac:dyDescent="0.3">
      <c r="A912" s="190">
        <v>57210</v>
      </c>
      <c r="B912" s="190" t="s">
        <v>139</v>
      </c>
      <c r="C912" s="803" t="s">
        <v>666</v>
      </c>
      <c r="D912" s="176">
        <v>8379</v>
      </c>
      <c r="E912" s="716" t="s">
        <v>307</v>
      </c>
      <c r="F912" s="836" t="s">
        <v>2033</v>
      </c>
      <c r="G912" s="837">
        <v>44239</v>
      </c>
      <c r="H912" s="815" t="s">
        <v>2016</v>
      </c>
      <c r="I912" s="132"/>
    </row>
    <row r="913" spans="1:9" ht="15.75" customHeight="1" thickBot="1" x14ac:dyDescent="0.3">
      <c r="A913" s="190">
        <v>57100</v>
      </c>
      <c r="B913" s="190" t="s">
        <v>139</v>
      </c>
      <c r="C913" s="803" t="s">
        <v>666</v>
      </c>
      <c r="D913" s="176">
        <v>38171</v>
      </c>
      <c r="E913" s="716" t="s">
        <v>307</v>
      </c>
      <c r="F913" s="836" t="s">
        <v>2033</v>
      </c>
      <c r="G913" s="837">
        <v>44239</v>
      </c>
      <c r="H913" s="815" t="s">
        <v>2016</v>
      </c>
      <c r="I913" s="132"/>
    </row>
    <row r="914" spans="1:9" ht="15.75" customHeight="1" thickBot="1" x14ac:dyDescent="0.3">
      <c r="A914" s="190">
        <v>56681</v>
      </c>
      <c r="B914" s="190" t="s">
        <v>139</v>
      </c>
      <c r="C914" s="803" t="s">
        <v>666</v>
      </c>
      <c r="D914" s="176">
        <v>939893.6</v>
      </c>
      <c r="E914" s="716" t="s">
        <v>307</v>
      </c>
      <c r="F914" s="837">
        <v>44134</v>
      </c>
      <c r="G914" s="837">
        <v>44164</v>
      </c>
      <c r="H914" s="815" t="s">
        <v>2017</v>
      </c>
      <c r="I914" s="132"/>
    </row>
    <row r="915" spans="1:9" ht="15.75" customHeight="1" thickBot="1" x14ac:dyDescent="0.3">
      <c r="A915" s="190">
        <v>56714</v>
      </c>
      <c r="B915" s="190" t="s">
        <v>139</v>
      </c>
      <c r="C915" s="803" t="s">
        <v>666</v>
      </c>
      <c r="D915" s="176">
        <v>164481.38</v>
      </c>
      <c r="E915" s="716" t="s">
        <v>307</v>
      </c>
      <c r="F915" s="837">
        <v>44134</v>
      </c>
      <c r="G915" s="837">
        <v>44164</v>
      </c>
      <c r="H915" s="815" t="s">
        <v>2017</v>
      </c>
      <c r="I915" s="132"/>
    </row>
    <row r="916" spans="1:9" ht="15.75" customHeight="1" thickBot="1" x14ac:dyDescent="0.3">
      <c r="A916" s="190">
        <v>57099</v>
      </c>
      <c r="B916" s="190" t="s">
        <v>139</v>
      </c>
      <c r="C916" s="803" t="s">
        <v>666</v>
      </c>
      <c r="D916" s="176">
        <v>935911</v>
      </c>
      <c r="E916" s="716" t="s">
        <v>307</v>
      </c>
      <c r="F916" s="836" t="s">
        <v>2032</v>
      </c>
      <c r="G916" s="836" t="s">
        <v>2349</v>
      </c>
      <c r="H916" s="815" t="s">
        <v>2309</v>
      </c>
      <c r="I916" s="132"/>
    </row>
    <row r="917" spans="1:9" ht="15.75" customHeight="1" thickBot="1" x14ac:dyDescent="0.3">
      <c r="A917" s="190">
        <v>57810</v>
      </c>
      <c r="B917" s="190" t="s">
        <v>139</v>
      </c>
      <c r="C917" s="803" t="s">
        <v>666</v>
      </c>
      <c r="D917" s="176">
        <v>935911</v>
      </c>
      <c r="E917" s="716" t="s">
        <v>307</v>
      </c>
      <c r="F917" s="836" t="s">
        <v>2032</v>
      </c>
      <c r="G917" s="836" t="s">
        <v>2349</v>
      </c>
      <c r="H917" s="815" t="s">
        <v>2310</v>
      </c>
      <c r="I917" s="132"/>
    </row>
    <row r="918" spans="1:9" ht="15.75" customHeight="1" thickBot="1" x14ac:dyDescent="0.3">
      <c r="A918" s="190">
        <v>57986</v>
      </c>
      <c r="B918" s="190" t="s">
        <v>139</v>
      </c>
      <c r="C918" s="803" t="s">
        <v>666</v>
      </c>
      <c r="D918" s="176">
        <v>935911</v>
      </c>
      <c r="E918" s="716" t="s">
        <v>307</v>
      </c>
      <c r="F918" s="836" t="s">
        <v>2569</v>
      </c>
      <c r="G918" s="837">
        <v>44343</v>
      </c>
      <c r="H918" s="815" t="s">
        <v>2366</v>
      </c>
      <c r="I918" s="132"/>
    </row>
    <row r="919" spans="1:9" ht="15.75" customHeight="1" thickBot="1" x14ac:dyDescent="0.3">
      <c r="A919" s="190">
        <v>57352</v>
      </c>
      <c r="B919" s="190" t="s">
        <v>139</v>
      </c>
      <c r="C919" s="803" t="s">
        <v>666</v>
      </c>
      <c r="D919" s="176">
        <v>935911</v>
      </c>
      <c r="E919" s="716" t="s">
        <v>307</v>
      </c>
      <c r="F919" s="836" t="s">
        <v>2349</v>
      </c>
      <c r="G919" s="837">
        <v>44255</v>
      </c>
      <c r="H919" s="815" t="s">
        <v>2367</v>
      </c>
      <c r="I919" s="132"/>
    </row>
    <row r="920" spans="1:9" ht="15.75" customHeight="1" thickBot="1" x14ac:dyDescent="0.3">
      <c r="A920" s="190">
        <v>58836</v>
      </c>
      <c r="B920" s="190" t="s">
        <v>139</v>
      </c>
      <c r="C920" s="803" t="s">
        <v>666</v>
      </c>
      <c r="D920" s="176">
        <v>956328.64</v>
      </c>
      <c r="E920" s="716" t="s">
        <v>307</v>
      </c>
      <c r="F920" s="836" t="s">
        <v>2382</v>
      </c>
      <c r="G920" s="837">
        <v>44451</v>
      </c>
      <c r="H920" s="815" t="s">
        <v>2644</v>
      </c>
      <c r="I920" s="132"/>
    </row>
    <row r="921" spans="1:9" ht="15.75" customHeight="1" thickBot="1" x14ac:dyDescent="0.3">
      <c r="A921" s="190">
        <v>57811</v>
      </c>
      <c r="B921" s="190" t="s">
        <v>139</v>
      </c>
      <c r="C921" s="831" t="s">
        <v>666</v>
      </c>
      <c r="D921" s="176">
        <v>27930</v>
      </c>
      <c r="E921" s="716" t="s">
        <v>307</v>
      </c>
      <c r="F921" s="837">
        <v>44286</v>
      </c>
      <c r="G921" s="836" t="s">
        <v>2230</v>
      </c>
      <c r="H921" s="815" t="s">
        <v>2217</v>
      </c>
      <c r="I921" s="132"/>
    </row>
    <row r="922" spans="1:9" ht="15.75" customHeight="1" thickBot="1" x14ac:dyDescent="0.3">
      <c r="A922" s="190">
        <v>58290</v>
      </c>
      <c r="B922" s="190" t="s">
        <v>139</v>
      </c>
      <c r="C922" s="803" t="s">
        <v>666</v>
      </c>
      <c r="D922" s="176">
        <v>935911</v>
      </c>
      <c r="E922" s="716" t="s">
        <v>307</v>
      </c>
      <c r="F922" s="837">
        <v>44347</v>
      </c>
      <c r="G922" s="837">
        <v>44377</v>
      </c>
      <c r="H922" s="815" t="s">
        <v>2645</v>
      </c>
      <c r="I922" s="132"/>
    </row>
    <row r="923" spans="1:9" ht="15.75" customHeight="1" thickBot="1" x14ac:dyDescent="0.3">
      <c r="A923" s="190">
        <v>57719</v>
      </c>
      <c r="B923" s="190" t="s">
        <v>139</v>
      </c>
      <c r="C923" s="803" t="s">
        <v>666</v>
      </c>
      <c r="D923" s="176">
        <v>48337.52</v>
      </c>
      <c r="E923" s="716" t="s">
        <v>307</v>
      </c>
      <c r="F923" s="837">
        <v>44274</v>
      </c>
      <c r="G923" s="836" t="s">
        <v>2350</v>
      </c>
      <c r="H923" s="815" t="s">
        <v>2018</v>
      </c>
      <c r="I923" s="132"/>
    </row>
    <row r="924" spans="1:9" ht="15.75" customHeight="1" thickBot="1" x14ac:dyDescent="0.3">
      <c r="A924" s="188">
        <v>204591</v>
      </c>
      <c r="B924" s="190" t="s">
        <v>141</v>
      </c>
      <c r="C924" s="803" t="s">
        <v>2161</v>
      </c>
      <c r="D924" s="176">
        <v>25617.4</v>
      </c>
      <c r="E924" s="716" t="s">
        <v>307</v>
      </c>
      <c r="F924" s="837">
        <v>42436</v>
      </c>
      <c r="G924" s="836" t="s">
        <v>1600</v>
      </c>
      <c r="H924" s="815">
        <v>11306</v>
      </c>
      <c r="I924" s="132"/>
    </row>
    <row r="925" spans="1:9" ht="15.75" customHeight="1" thickBot="1" x14ac:dyDescent="0.3">
      <c r="A925" s="188">
        <v>204833</v>
      </c>
      <c r="B925" s="190" t="s">
        <v>141</v>
      </c>
      <c r="C925" s="803" t="s">
        <v>2161</v>
      </c>
      <c r="D925" s="176">
        <v>27975</v>
      </c>
      <c r="E925" s="716" t="s">
        <v>307</v>
      </c>
      <c r="F925" s="836" t="s">
        <v>2570</v>
      </c>
      <c r="G925" s="837">
        <v>42517</v>
      </c>
      <c r="H925" s="815">
        <v>11431</v>
      </c>
      <c r="I925" s="132"/>
    </row>
    <row r="926" spans="1:9" ht="15.75" customHeight="1" thickBot="1" x14ac:dyDescent="0.3">
      <c r="A926" s="188">
        <v>205256</v>
      </c>
      <c r="B926" s="190" t="s">
        <v>141</v>
      </c>
      <c r="C926" s="803" t="s">
        <v>2161</v>
      </c>
      <c r="D926" s="176">
        <v>36532.800000000003</v>
      </c>
      <c r="E926" s="716" t="s">
        <v>307</v>
      </c>
      <c r="F926" s="836" t="s">
        <v>2571</v>
      </c>
      <c r="G926" s="837">
        <v>42629</v>
      </c>
      <c r="H926" s="815">
        <v>11548</v>
      </c>
      <c r="I926" s="132"/>
    </row>
    <row r="927" spans="1:9" ht="15.75" customHeight="1" thickBot="1" x14ac:dyDescent="0.3">
      <c r="A927" s="188">
        <v>204590</v>
      </c>
      <c r="B927" s="190" t="s">
        <v>141</v>
      </c>
      <c r="C927" s="803" t="s">
        <v>2161</v>
      </c>
      <c r="D927" s="176">
        <v>89000.2</v>
      </c>
      <c r="E927" s="716" t="s">
        <v>307</v>
      </c>
      <c r="F927" s="837">
        <v>42430</v>
      </c>
      <c r="G927" s="837">
        <v>42460</v>
      </c>
      <c r="H927" s="815">
        <v>11314</v>
      </c>
      <c r="I927" s="132"/>
    </row>
    <row r="928" spans="1:9" ht="15.75" customHeight="1" thickBot="1" x14ac:dyDescent="0.3">
      <c r="A928" s="188">
        <v>2712</v>
      </c>
      <c r="B928" s="190" t="s">
        <v>1881</v>
      </c>
      <c r="C928" s="803" t="s">
        <v>2128</v>
      </c>
      <c r="D928" s="176">
        <v>178559.5</v>
      </c>
      <c r="E928" s="716" t="s">
        <v>307</v>
      </c>
      <c r="F928" s="837">
        <v>44159</v>
      </c>
      <c r="G928" s="836" t="s">
        <v>1901</v>
      </c>
      <c r="H928" s="815" t="s">
        <v>1893</v>
      </c>
      <c r="I928" s="132"/>
    </row>
    <row r="929" spans="1:9" ht="15.75" customHeight="1" thickBot="1" x14ac:dyDescent="0.3">
      <c r="A929" s="188">
        <v>2721</v>
      </c>
      <c r="B929" s="190" t="s">
        <v>1881</v>
      </c>
      <c r="C929" s="803" t="s">
        <v>2128</v>
      </c>
      <c r="D929" s="176">
        <v>115369.5</v>
      </c>
      <c r="E929" s="716" t="s">
        <v>307</v>
      </c>
      <c r="F929" s="837">
        <v>44160</v>
      </c>
      <c r="G929" s="836" t="s">
        <v>1908</v>
      </c>
      <c r="H929" s="815" t="s">
        <v>1893</v>
      </c>
      <c r="I929" s="132"/>
    </row>
    <row r="930" spans="1:9" ht="15.75" customHeight="1" thickBot="1" x14ac:dyDescent="0.3">
      <c r="A930" s="188">
        <v>2728</v>
      </c>
      <c r="B930" s="190" t="s">
        <v>1881</v>
      </c>
      <c r="C930" s="803" t="s">
        <v>2128</v>
      </c>
      <c r="D930" s="176">
        <v>124314.8</v>
      </c>
      <c r="E930" s="716" t="s">
        <v>307</v>
      </c>
      <c r="F930" s="837">
        <v>44161</v>
      </c>
      <c r="G930" s="836" t="s">
        <v>1955</v>
      </c>
      <c r="H930" s="815" t="s">
        <v>1893</v>
      </c>
      <c r="I930" s="132"/>
    </row>
    <row r="931" spans="1:9" ht="15.75" customHeight="1" thickBot="1" x14ac:dyDescent="0.3">
      <c r="A931" s="188">
        <v>2730</v>
      </c>
      <c r="B931" s="190" t="s">
        <v>1881</v>
      </c>
      <c r="C931" s="803" t="s">
        <v>2128</v>
      </c>
      <c r="D931" s="176">
        <v>15300</v>
      </c>
      <c r="E931" s="716" t="s">
        <v>307</v>
      </c>
      <c r="F931" s="837">
        <v>44162</v>
      </c>
      <c r="G931" s="836" t="s">
        <v>2351</v>
      </c>
      <c r="H931" s="815" t="s">
        <v>1893</v>
      </c>
      <c r="I931" s="132"/>
    </row>
    <row r="932" spans="1:9" ht="15.75" customHeight="1" thickBot="1" x14ac:dyDescent="0.3">
      <c r="A932" s="188">
        <v>2731</v>
      </c>
      <c r="B932" s="190" t="s">
        <v>1881</v>
      </c>
      <c r="C932" s="803" t="s">
        <v>2128</v>
      </c>
      <c r="D932" s="176">
        <v>15300</v>
      </c>
      <c r="E932" s="716" t="s">
        <v>307</v>
      </c>
      <c r="F932" s="837">
        <v>44163</v>
      </c>
      <c r="G932" s="836" t="s">
        <v>2352</v>
      </c>
      <c r="H932" s="815" t="s">
        <v>1893</v>
      </c>
      <c r="I932" s="132"/>
    </row>
    <row r="933" spans="1:9" ht="15.75" customHeight="1" thickBot="1" x14ac:dyDescent="0.3">
      <c r="A933" s="188">
        <v>2732</v>
      </c>
      <c r="B933" s="190" t="s">
        <v>1881</v>
      </c>
      <c r="C933" s="803" t="s">
        <v>2128</v>
      </c>
      <c r="D933" s="176">
        <v>13430</v>
      </c>
      <c r="E933" s="716" t="s">
        <v>307</v>
      </c>
      <c r="F933" s="837">
        <v>44164</v>
      </c>
      <c r="G933" s="836" t="s">
        <v>2353</v>
      </c>
      <c r="H933" s="815" t="s">
        <v>1893</v>
      </c>
      <c r="I933" s="132"/>
    </row>
    <row r="934" spans="1:9" ht="15.75" customHeight="1" thickBot="1" x14ac:dyDescent="0.3">
      <c r="A934" s="798" t="s">
        <v>1751</v>
      </c>
      <c r="B934" s="190" t="s">
        <v>1756</v>
      </c>
      <c r="C934" s="803" t="s">
        <v>2162</v>
      </c>
      <c r="D934" s="176">
        <v>104660.1</v>
      </c>
      <c r="E934" s="716" t="s">
        <v>307</v>
      </c>
      <c r="F934" s="837">
        <v>43362</v>
      </c>
      <c r="G934" s="837">
        <v>43392</v>
      </c>
      <c r="H934" s="815">
        <v>1058</v>
      </c>
      <c r="I934" s="132"/>
    </row>
    <row r="935" spans="1:9" ht="15.75" customHeight="1" thickBot="1" x14ac:dyDescent="0.3">
      <c r="A935" s="190">
        <v>3714</v>
      </c>
      <c r="B935" s="190" t="s">
        <v>43</v>
      </c>
      <c r="C935" s="803" t="s">
        <v>308</v>
      </c>
      <c r="D935" s="176">
        <f>415200-365002.32</f>
        <v>50197.679999999993</v>
      </c>
      <c r="E935" s="716" t="s">
        <v>307</v>
      </c>
      <c r="F935" s="837">
        <v>41597</v>
      </c>
      <c r="G935" s="836" t="s">
        <v>1601</v>
      </c>
      <c r="H935" s="815">
        <v>8751</v>
      </c>
      <c r="I935" s="132"/>
    </row>
    <row r="936" spans="1:9" ht="15.75" customHeight="1" thickBot="1" x14ac:dyDescent="0.3">
      <c r="A936" s="190">
        <v>3738</v>
      </c>
      <c r="B936" s="190" t="s">
        <v>43</v>
      </c>
      <c r="C936" s="803" t="s">
        <v>306</v>
      </c>
      <c r="D936" s="176">
        <v>324776</v>
      </c>
      <c r="E936" s="716" t="s">
        <v>307</v>
      </c>
      <c r="F936" s="836" t="s">
        <v>2424</v>
      </c>
      <c r="G936" s="836" t="s">
        <v>1482</v>
      </c>
      <c r="H936" s="815">
        <v>8822</v>
      </c>
      <c r="I936" s="132"/>
    </row>
    <row r="937" spans="1:9" ht="15.75" customHeight="1" thickBot="1" x14ac:dyDescent="0.3">
      <c r="A937" s="190">
        <v>3788</v>
      </c>
      <c r="B937" s="190" t="s">
        <v>43</v>
      </c>
      <c r="C937" s="803" t="s">
        <v>308</v>
      </c>
      <c r="D937" s="176">
        <v>486204</v>
      </c>
      <c r="E937" s="716" t="s">
        <v>307</v>
      </c>
      <c r="F937" s="836" t="s">
        <v>2424</v>
      </c>
      <c r="G937" s="836" t="s">
        <v>1482</v>
      </c>
      <c r="H937" s="815">
        <v>8815</v>
      </c>
      <c r="I937" s="132"/>
    </row>
    <row r="938" spans="1:9" ht="15.75" customHeight="1" thickBot="1" x14ac:dyDescent="0.3">
      <c r="A938" s="190">
        <v>3789</v>
      </c>
      <c r="B938" s="190" t="s">
        <v>43</v>
      </c>
      <c r="C938" s="803" t="s">
        <v>306</v>
      </c>
      <c r="D938" s="176">
        <v>469495.2</v>
      </c>
      <c r="E938" s="716" t="s">
        <v>307</v>
      </c>
      <c r="F938" s="836" t="s">
        <v>2572</v>
      </c>
      <c r="G938" s="836" t="s">
        <v>1602</v>
      </c>
      <c r="H938" s="815">
        <v>8820</v>
      </c>
      <c r="I938" s="132"/>
    </row>
    <row r="939" spans="1:9" ht="15.75" customHeight="1" thickBot="1" x14ac:dyDescent="0.3">
      <c r="A939" s="190">
        <v>3802</v>
      </c>
      <c r="B939" s="190" t="s">
        <v>43</v>
      </c>
      <c r="C939" s="803" t="s">
        <v>306</v>
      </c>
      <c r="D939" s="176">
        <v>449816</v>
      </c>
      <c r="E939" s="716" t="s">
        <v>307</v>
      </c>
      <c r="F939" s="836" t="s">
        <v>2430</v>
      </c>
      <c r="G939" s="836" t="s">
        <v>1484</v>
      </c>
      <c r="H939" s="815">
        <v>8838</v>
      </c>
      <c r="I939" s="132"/>
    </row>
    <row r="940" spans="1:9" ht="15.75" customHeight="1" thickBot="1" x14ac:dyDescent="0.3">
      <c r="A940" s="190">
        <v>3812</v>
      </c>
      <c r="B940" s="190" t="s">
        <v>43</v>
      </c>
      <c r="C940" s="803" t="s">
        <v>306</v>
      </c>
      <c r="D940" s="176">
        <v>460670</v>
      </c>
      <c r="E940" s="716" t="s">
        <v>307</v>
      </c>
      <c r="F940" s="836" t="s">
        <v>2573</v>
      </c>
      <c r="G940" s="837">
        <v>41692</v>
      </c>
      <c r="H940" s="815">
        <v>8846</v>
      </c>
      <c r="I940" s="132"/>
    </row>
    <row r="941" spans="1:9" ht="15.75" customHeight="1" thickBot="1" x14ac:dyDescent="0.3">
      <c r="A941" s="190">
        <v>3857</v>
      </c>
      <c r="B941" s="190" t="s">
        <v>43</v>
      </c>
      <c r="C941" s="803" t="s">
        <v>306</v>
      </c>
      <c r="D941" s="176">
        <v>558756</v>
      </c>
      <c r="E941" s="716" t="s">
        <v>307</v>
      </c>
      <c r="F941" s="837">
        <v>41596</v>
      </c>
      <c r="G941" s="836" t="s">
        <v>1603</v>
      </c>
      <c r="H941" s="815">
        <v>8948</v>
      </c>
      <c r="I941" s="132"/>
    </row>
    <row r="942" spans="1:9" ht="15.75" customHeight="1" thickBot="1" x14ac:dyDescent="0.3">
      <c r="A942" s="190">
        <v>3982</v>
      </c>
      <c r="B942" s="190" t="s">
        <v>43</v>
      </c>
      <c r="C942" s="803" t="s">
        <v>310</v>
      </c>
      <c r="D942" s="176">
        <f>377254.8-110347.03</f>
        <v>266907.77</v>
      </c>
      <c r="E942" s="716" t="s">
        <v>307</v>
      </c>
      <c r="F942" s="837">
        <v>42405</v>
      </c>
      <c r="G942" s="837">
        <v>42435</v>
      </c>
      <c r="H942" s="815" t="s">
        <v>548</v>
      </c>
      <c r="I942" s="132"/>
    </row>
    <row r="943" spans="1:9" ht="15.75" customHeight="1" thickBot="1" x14ac:dyDescent="0.3">
      <c r="A943" s="190">
        <v>5837</v>
      </c>
      <c r="B943" s="190" t="s">
        <v>43</v>
      </c>
      <c r="C943" s="803" t="s">
        <v>310</v>
      </c>
      <c r="D943" s="176">
        <v>86712</v>
      </c>
      <c r="E943" s="716" t="s">
        <v>307</v>
      </c>
      <c r="F943" s="837">
        <v>42621</v>
      </c>
      <c r="G943" s="837">
        <v>42651</v>
      </c>
      <c r="H943" s="815">
        <v>11645</v>
      </c>
      <c r="I943" s="132"/>
    </row>
    <row r="944" spans="1:9" ht="15.75" customHeight="1" thickBot="1" x14ac:dyDescent="0.3">
      <c r="A944" s="190">
        <v>5838</v>
      </c>
      <c r="B944" s="190" t="s">
        <v>43</v>
      </c>
      <c r="C944" s="803" t="s">
        <v>310</v>
      </c>
      <c r="D944" s="176">
        <v>191256</v>
      </c>
      <c r="E944" s="716" t="s">
        <v>307</v>
      </c>
      <c r="F944" s="837">
        <v>42621</v>
      </c>
      <c r="G944" s="837">
        <v>42651</v>
      </c>
      <c r="H944" s="815">
        <v>11645</v>
      </c>
      <c r="I944" s="132"/>
    </row>
    <row r="945" spans="1:10" ht="15.75" customHeight="1" thickBot="1" x14ac:dyDescent="0.3">
      <c r="A945" s="190">
        <v>5564</v>
      </c>
      <c r="B945" s="190" t="s">
        <v>43</v>
      </c>
      <c r="C945" s="803" t="s">
        <v>310</v>
      </c>
      <c r="D945" s="176">
        <v>235021.45</v>
      </c>
      <c r="E945" s="716" t="s">
        <v>307</v>
      </c>
      <c r="F945" s="837">
        <v>42521</v>
      </c>
      <c r="G945" s="837">
        <v>42551</v>
      </c>
      <c r="H945" s="815">
        <v>11500</v>
      </c>
      <c r="I945" s="132"/>
    </row>
    <row r="946" spans="1:10" ht="15.75" customHeight="1" thickBot="1" x14ac:dyDescent="0.3">
      <c r="A946" s="190">
        <v>5995</v>
      </c>
      <c r="B946" s="190" t="s">
        <v>43</v>
      </c>
      <c r="C946" s="803" t="s">
        <v>310</v>
      </c>
      <c r="D946" s="176">
        <v>277968</v>
      </c>
      <c r="E946" s="716" t="s">
        <v>307</v>
      </c>
      <c r="F946" s="837">
        <v>42671</v>
      </c>
      <c r="G946" s="837">
        <v>42701</v>
      </c>
      <c r="H946" s="815">
        <v>11710</v>
      </c>
      <c r="I946" s="132"/>
    </row>
    <row r="947" spans="1:10" ht="15.75" customHeight="1" thickBot="1" x14ac:dyDescent="0.3">
      <c r="A947" s="190" t="s">
        <v>93</v>
      </c>
      <c r="B947" s="190" t="s">
        <v>43</v>
      </c>
      <c r="C947" s="803" t="s">
        <v>310</v>
      </c>
      <c r="D947" s="176">
        <v>199437.6</v>
      </c>
      <c r="E947" s="716" t="s">
        <v>307</v>
      </c>
      <c r="F947" s="837">
        <v>42045</v>
      </c>
      <c r="G947" s="837">
        <v>42075</v>
      </c>
      <c r="H947" s="815">
        <v>11290</v>
      </c>
      <c r="I947" s="132"/>
    </row>
    <row r="948" spans="1:10" ht="15.75" customHeight="1" thickBot="1" x14ac:dyDescent="0.3">
      <c r="A948" s="188">
        <v>64716</v>
      </c>
      <c r="B948" s="190" t="s">
        <v>142</v>
      </c>
      <c r="C948" s="803" t="s">
        <v>308</v>
      </c>
      <c r="D948" s="176">
        <f>341020-75570.04</f>
        <v>265449.96000000002</v>
      </c>
      <c r="E948" s="716" t="s">
        <v>307</v>
      </c>
      <c r="F948" s="837">
        <v>42436</v>
      </c>
      <c r="G948" s="836" t="s">
        <v>1600</v>
      </c>
      <c r="H948" s="815">
        <v>11640</v>
      </c>
      <c r="I948" s="132"/>
    </row>
    <row r="949" spans="1:10" ht="15.75" customHeight="1" thickBot="1" x14ac:dyDescent="0.3">
      <c r="A949" s="188">
        <v>66122</v>
      </c>
      <c r="B949" s="190" t="s">
        <v>142</v>
      </c>
      <c r="C949" s="803" t="s">
        <v>2282</v>
      </c>
      <c r="D949" s="176">
        <v>133104</v>
      </c>
      <c r="E949" s="716" t="s">
        <v>307</v>
      </c>
      <c r="F949" s="837">
        <v>42521</v>
      </c>
      <c r="G949" s="837">
        <v>42551</v>
      </c>
      <c r="H949" s="815">
        <v>11499</v>
      </c>
      <c r="I949" s="132"/>
    </row>
    <row r="950" spans="1:10" ht="15.75" customHeight="1" thickBot="1" x14ac:dyDescent="0.3">
      <c r="A950" s="188">
        <v>66779</v>
      </c>
      <c r="B950" s="190" t="s">
        <v>142</v>
      </c>
      <c r="C950" s="803" t="s">
        <v>308</v>
      </c>
      <c r="D950" s="176">
        <v>368160</v>
      </c>
      <c r="E950" s="716" t="s">
        <v>307</v>
      </c>
      <c r="F950" s="836" t="s">
        <v>2574</v>
      </c>
      <c r="G950" s="837">
        <v>42615</v>
      </c>
      <c r="H950" s="815">
        <v>11386</v>
      </c>
      <c r="I950" s="132"/>
    </row>
    <row r="951" spans="1:10" ht="15.75" customHeight="1" thickBot="1" x14ac:dyDescent="0.3">
      <c r="A951" s="188">
        <v>66113</v>
      </c>
      <c r="B951" s="190" t="s">
        <v>142</v>
      </c>
      <c r="C951" s="803" t="s">
        <v>308</v>
      </c>
      <c r="D951" s="176">
        <v>739449.36</v>
      </c>
      <c r="E951" s="716" t="s">
        <v>307</v>
      </c>
      <c r="F951" s="837">
        <v>42520</v>
      </c>
      <c r="G951" s="837">
        <v>42550</v>
      </c>
      <c r="H951" s="815">
        <v>11604</v>
      </c>
      <c r="I951" s="132"/>
    </row>
    <row r="952" spans="1:10" ht="15.75" customHeight="1" thickBot="1" x14ac:dyDescent="0.3">
      <c r="A952" s="188">
        <v>66895</v>
      </c>
      <c r="B952" s="190" t="s">
        <v>142</v>
      </c>
      <c r="C952" s="803" t="s">
        <v>2163</v>
      </c>
      <c r="D952" s="176">
        <v>368160</v>
      </c>
      <c r="E952" s="716" t="s">
        <v>307</v>
      </c>
      <c r="F952" s="836" t="s">
        <v>2575</v>
      </c>
      <c r="G952" s="836" t="s">
        <v>1604</v>
      </c>
      <c r="H952" s="815">
        <v>11613</v>
      </c>
      <c r="I952" s="132"/>
    </row>
    <row r="953" spans="1:10" ht="15.75" customHeight="1" thickBot="1" x14ac:dyDescent="0.3">
      <c r="A953" s="188">
        <v>77321</v>
      </c>
      <c r="B953" s="190" t="s">
        <v>142</v>
      </c>
      <c r="C953" s="803" t="s">
        <v>2164</v>
      </c>
      <c r="D953" s="176">
        <v>543230.69999999995</v>
      </c>
      <c r="E953" s="716" t="s">
        <v>307</v>
      </c>
      <c r="F953" s="836" t="s">
        <v>1654</v>
      </c>
      <c r="G953" s="837">
        <v>43716</v>
      </c>
      <c r="H953" s="815">
        <v>13260</v>
      </c>
      <c r="I953" s="132"/>
    </row>
    <row r="954" spans="1:10" ht="15.75" customHeight="1" thickBot="1" x14ac:dyDescent="0.3">
      <c r="A954" s="188">
        <v>76056</v>
      </c>
      <c r="B954" s="190" t="s">
        <v>142</v>
      </c>
      <c r="C954" s="803" t="s">
        <v>2164</v>
      </c>
      <c r="D954" s="176">
        <v>213833.7</v>
      </c>
      <c r="E954" s="716" t="s">
        <v>307</v>
      </c>
      <c r="F954" s="836" t="s">
        <v>1550</v>
      </c>
      <c r="G954" s="837">
        <v>43590</v>
      </c>
      <c r="H954" s="815">
        <v>13119</v>
      </c>
      <c r="I954" s="132"/>
    </row>
    <row r="955" spans="1:10" ht="15.75" customHeight="1" thickBot="1" x14ac:dyDescent="0.3">
      <c r="A955" s="188">
        <v>64904</v>
      </c>
      <c r="B955" s="190" t="s">
        <v>142</v>
      </c>
      <c r="C955" s="803" t="s">
        <v>308</v>
      </c>
      <c r="D955" s="176">
        <v>19791.439999999999</v>
      </c>
      <c r="E955" s="716" t="s">
        <v>307</v>
      </c>
      <c r="F955" s="837">
        <v>42453</v>
      </c>
      <c r="G955" s="836" t="s">
        <v>1605</v>
      </c>
      <c r="H955" s="815">
        <v>11649</v>
      </c>
      <c r="I955" s="132"/>
    </row>
    <row r="956" spans="1:10" ht="15.75" customHeight="1" thickBot="1" x14ac:dyDescent="0.3">
      <c r="A956" s="188">
        <v>1916</v>
      </c>
      <c r="B956" s="199" t="s">
        <v>156</v>
      </c>
      <c r="C956" s="803" t="s">
        <v>2161</v>
      </c>
      <c r="D956" s="176">
        <v>44981.599999999999</v>
      </c>
      <c r="E956" s="716" t="s">
        <v>307</v>
      </c>
      <c r="F956" s="837">
        <v>42556</v>
      </c>
      <c r="G956" s="836" t="s">
        <v>1606</v>
      </c>
      <c r="H956" s="815">
        <v>11532</v>
      </c>
      <c r="I956" s="132"/>
    </row>
    <row r="957" spans="1:10" ht="15.75" customHeight="1" thickBot="1" x14ac:dyDescent="0.3">
      <c r="A957" s="188">
        <v>1927</v>
      </c>
      <c r="B957" s="199" t="s">
        <v>156</v>
      </c>
      <c r="C957" s="803" t="s">
        <v>2161</v>
      </c>
      <c r="D957" s="176">
        <v>83548</v>
      </c>
      <c r="E957" s="716" t="s">
        <v>307</v>
      </c>
      <c r="F957" s="837">
        <v>42557</v>
      </c>
      <c r="G957" s="836" t="s">
        <v>1607</v>
      </c>
      <c r="H957" s="815">
        <v>11465</v>
      </c>
      <c r="I957" s="132"/>
      <c r="J957" s="56"/>
    </row>
    <row r="958" spans="1:10" ht="15.75" customHeight="1" thickBot="1" x14ac:dyDescent="0.3">
      <c r="A958" s="188">
        <v>10184</v>
      </c>
      <c r="B958" s="199" t="s">
        <v>1961</v>
      </c>
      <c r="C958" s="803" t="s">
        <v>2165</v>
      </c>
      <c r="D958" s="176">
        <v>91108.2</v>
      </c>
      <c r="E958" s="716" t="s">
        <v>307</v>
      </c>
      <c r="F958" s="837">
        <v>44286</v>
      </c>
      <c r="G958" s="836" t="s">
        <v>2230</v>
      </c>
      <c r="H958" s="815" t="s">
        <v>2368</v>
      </c>
      <c r="I958" s="132"/>
    </row>
    <row r="959" spans="1:10" ht="15.75" customHeight="1" thickBot="1" x14ac:dyDescent="0.3">
      <c r="A959" s="188">
        <v>10216</v>
      </c>
      <c r="B959" s="199" t="s">
        <v>1961</v>
      </c>
      <c r="C959" s="803" t="s">
        <v>2165</v>
      </c>
      <c r="D959" s="176">
        <v>74173</v>
      </c>
      <c r="E959" s="716" t="s">
        <v>307</v>
      </c>
      <c r="F959" s="836" t="s">
        <v>2576</v>
      </c>
      <c r="G959" s="837">
        <v>44317</v>
      </c>
      <c r="H959" s="815" t="s">
        <v>2368</v>
      </c>
      <c r="I959" s="132"/>
    </row>
    <row r="960" spans="1:10" ht="15.75" customHeight="1" thickBot="1" x14ac:dyDescent="0.3">
      <c r="A960" s="188">
        <v>10257</v>
      </c>
      <c r="B960" s="199" t="s">
        <v>1961</v>
      </c>
      <c r="C960" s="803" t="s">
        <v>2165</v>
      </c>
      <c r="D960" s="176">
        <v>15742.9</v>
      </c>
      <c r="E960" s="716" t="s">
        <v>307</v>
      </c>
      <c r="F960" s="837">
        <v>44286</v>
      </c>
      <c r="G960" s="836" t="s">
        <v>2230</v>
      </c>
      <c r="H960" s="815" t="s">
        <v>2368</v>
      </c>
      <c r="I960" s="132"/>
    </row>
    <row r="961" spans="1:9" ht="15.75" customHeight="1" thickBot="1" x14ac:dyDescent="0.3">
      <c r="A961" s="188">
        <v>100</v>
      </c>
      <c r="B961" s="199" t="s">
        <v>2043</v>
      </c>
      <c r="C961" s="803" t="s">
        <v>308</v>
      </c>
      <c r="D961" s="176">
        <v>362602.2</v>
      </c>
      <c r="E961" s="716" t="s">
        <v>307</v>
      </c>
      <c r="F961" s="837">
        <v>44278</v>
      </c>
      <c r="G961" s="836" t="s">
        <v>2226</v>
      </c>
      <c r="H961" s="815" t="s">
        <v>2218</v>
      </c>
      <c r="I961" s="132"/>
    </row>
    <row r="962" spans="1:9" ht="15.75" customHeight="1" thickBot="1" x14ac:dyDescent="0.3">
      <c r="A962" s="798" t="s">
        <v>1748</v>
      </c>
      <c r="B962" s="199" t="s">
        <v>1825</v>
      </c>
      <c r="C962" s="803" t="s">
        <v>2166</v>
      </c>
      <c r="D962" s="176">
        <v>61583.62</v>
      </c>
      <c r="E962" s="716" t="s">
        <v>307</v>
      </c>
      <c r="F962" s="837">
        <v>44011</v>
      </c>
      <c r="G962" s="837">
        <v>44041</v>
      </c>
      <c r="H962" s="815" t="s">
        <v>1829</v>
      </c>
      <c r="I962" s="132"/>
    </row>
    <row r="963" spans="1:9" ht="15.75" customHeight="1" thickBot="1" x14ac:dyDescent="0.3">
      <c r="A963" s="190">
        <v>51</v>
      </c>
      <c r="B963" s="190" t="s">
        <v>161</v>
      </c>
      <c r="C963" s="803" t="s">
        <v>2167</v>
      </c>
      <c r="D963" s="176">
        <v>140000</v>
      </c>
      <c r="E963" s="716" t="s">
        <v>307</v>
      </c>
      <c r="F963" s="837">
        <v>42704</v>
      </c>
      <c r="G963" s="836" t="s">
        <v>1608</v>
      </c>
      <c r="H963" s="815">
        <v>870</v>
      </c>
      <c r="I963" s="132"/>
    </row>
    <row r="964" spans="1:9" ht="15.75" customHeight="1" thickBot="1" x14ac:dyDescent="0.3">
      <c r="A964" s="190">
        <v>58</v>
      </c>
      <c r="B964" s="190" t="s">
        <v>161</v>
      </c>
      <c r="C964" s="803" t="s">
        <v>2167</v>
      </c>
      <c r="D964" s="176">
        <v>140000</v>
      </c>
      <c r="E964" s="716" t="s">
        <v>307</v>
      </c>
      <c r="F964" s="836" t="s">
        <v>1730</v>
      </c>
      <c r="G964" s="837">
        <v>42792</v>
      </c>
      <c r="H964" s="815">
        <v>880</v>
      </c>
      <c r="I964" s="132"/>
    </row>
    <row r="965" spans="1:9" ht="15.75" customHeight="1" thickBot="1" x14ac:dyDescent="0.3">
      <c r="A965" s="190">
        <v>62</v>
      </c>
      <c r="B965" s="190" t="s">
        <v>161</v>
      </c>
      <c r="C965" s="803" t="s">
        <v>2167</v>
      </c>
      <c r="D965" s="176">
        <v>70000</v>
      </c>
      <c r="E965" s="716" t="s">
        <v>307</v>
      </c>
      <c r="F965" s="837">
        <v>42794</v>
      </c>
      <c r="G965" s="837">
        <v>42824</v>
      </c>
      <c r="H965" s="815">
        <v>888</v>
      </c>
      <c r="I965" s="132"/>
    </row>
    <row r="966" spans="1:9" ht="15.75" customHeight="1" thickBot="1" x14ac:dyDescent="0.3">
      <c r="A966" s="190">
        <v>55</v>
      </c>
      <c r="B966" s="190" t="s">
        <v>161</v>
      </c>
      <c r="C966" s="803" t="s">
        <v>2167</v>
      </c>
      <c r="D966" s="176">
        <v>140000</v>
      </c>
      <c r="E966" s="716" t="s">
        <v>307</v>
      </c>
      <c r="F966" s="837">
        <v>42704</v>
      </c>
      <c r="G966" s="836" t="s">
        <v>1608</v>
      </c>
      <c r="H966" s="815">
        <v>875</v>
      </c>
      <c r="I966" s="132"/>
    </row>
    <row r="967" spans="1:9" ht="15.75" customHeight="1" thickBot="1" x14ac:dyDescent="0.3">
      <c r="A967" s="190">
        <v>1340</v>
      </c>
      <c r="B967" s="190" t="s">
        <v>1436</v>
      </c>
      <c r="C967" s="803" t="s">
        <v>2066</v>
      </c>
      <c r="D967" s="176">
        <v>112000</v>
      </c>
      <c r="E967" s="716" t="s">
        <v>307</v>
      </c>
      <c r="F967" s="836" t="s">
        <v>1526</v>
      </c>
      <c r="G967" s="837">
        <v>43611</v>
      </c>
      <c r="H967" s="815">
        <v>13155</v>
      </c>
      <c r="I967" s="132"/>
    </row>
    <row r="968" spans="1:9" ht="15.75" customHeight="1" thickBot="1" x14ac:dyDescent="0.3">
      <c r="A968" s="190">
        <v>1372</v>
      </c>
      <c r="B968" s="190" t="s">
        <v>1436</v>
      </c>
      <c r="C968" s="803" t="s">
        <v>2168</v>
      </c>
      <c r="D968" s="176">
        <v>407064.6</v>
      </c>
      <c r="E968" s="716" t="s">
        <v>307</v>
      </c>
      <c r="F968" s="837">
        <v>43652</v>
      </c>
      <c r="G968" s="836" t="s">
        <v>1666</v>
      </c>
      <c r="H968" s="815">
        <v>13205</v>
      </c>
      <c r="I968" s="132"/>
    </row>
    <row r="969" spans="1:9" ht="15.75" customHeight="1" thickBot="1" x14ac:dyDescent="0.3">
      <c r="A969" s="190">
        <v>1368</v>
      </c>
      <c r="B969" s="190" t="s">
        <v>1436</v>
      </c>
      <c r="C969" s="803" t="s">
        <v>2159</v>
      </c>
      <c r="D969" s="176">
        <v>917815.2</v>
      </c>
      <c r="E969" s="716" t="s">
        <v>307</v>
      </c>
      <c r="F969" s="837">
        <v>43653</v>
      </c>
      <c r="G969" s="836" t="s">
        <v>1667</v>
      </c>
      <c r="H969" s="815">
        <v>13208</v>
      </c>
      <c r="I969" s="132"/>
    </row>
    <row r="970" spans="1:9" ht="15.75" customHeight="1" thickBot="1" x14ac:dyDescent="0.3">
      <c r="A970" s="190">
        <v>1410</v>
      </c>
      <c r="B970" s="190" t="s">
        <v>1436</v>
      </c>
      <c r="C970" s="803" t="s">
        <v>2159</v>
      </c>
      <c r="D970" s="176">
        <v>252266.84</v>
      </c>
      <c r="E970" s="716" t="s">
        <v>307</v>
      </c>
      <c r="F970" s="837">
        <v>43710</v>
      </c>
      <c r="G970" s="837">
        <v>43740</v>
      </c>
      <c r="H970" s="815">
        <v>13277</v>
      </c>
      <c r="I970" s="132"/>
    </row>
    <row r="971" spans="1:9" ht="15.75" customHeight="1" thickBot="1" x14ac:dyDescent="0.3">
      <c r="A971" s="190">
        <v>1383</v>
      </c>
      <c r="B971" s="190" t="s">
        <v>1436</v>
      </c>
      <c r="C971" s="803" t="s">
        <v>2159</v>
      </c>
      <c r="D971" s="176">
        <v>70552.2</v>
      </c>
      <c r="E971" s="716" t="s">
        <v>307</v>
      </c>
      <c r="F971" s="837">
        <v>43655</v>
      </c>
      <c r="G971" s="836" t="s">
        <v>1668</v>
      </c>
      <c r="H971" s="815">
        <v>13228</v>
      </c>
      <c r="I971" s="132"/>
    </row>
    <row r="972" spans="1:9" ht="15.75" customHeight="1" thickBot="1" x14ac:dyDescent="0.3">
      <c r="A972" s="190">
        <v>1448</v>
      </c>
      <c r="B972" s="190" t="s">
        <v>1436</v>
      </c>
      <c r="C972" s="803" t="s">
        <v>2159</v>
      </c>
      <c r="D972" s="176">
        <v>1029073.04</v>
      </c>
      <c r="E972" s="716" t="s">
        <v>307</v>
      </c>
      <c r="F972" s="837">
        <v>43782</v>
      </c>
      <c r="G972" s="836" t="s">
        <v>1722</v>
      </c>
      <c r="H972" s="815">
        <v>13334</v>
      </c>
      <c r="I972" s="132"/>
    </row>
    <row r="973" spans="1:9" ht="15.75" customHeight="1" thickBot="1" x14ac:dyDescent="0.3">
      <c r="A973" s="190">
        <v>1395</v>
      </c>
      <c r="B973" s="190" t="s">
        <v>1436</v>
      </c>
      <c r="C973" s="803" t="s">
        <v>2147</v>
      </c>
      <c r="D973" s="176">
        <v>291908.40000000002</v>
      </c>
      <c r="E973" s="716" t="s">
        <v>307</v>
      </c>
      <c r="F973" s="836" t="s">
        <v>1666</v>
      </c>
      <c r="G973" s="837">
        <v>43712</v>
      </c>
      <c r="H973" s="815">
        <v>13246</v>
      </c>
      <c r="I973" s="132"/>
    </row>
    <row r="974" spans="1:9" ht="15.75" customHeight="1" thickBot="1" x14ac:dyDescent="0.3">
      <c r="A974" s="190">
        <v>1434</v>
      </c>
      <c r="B974" s="190" t="s">
        <v>1436</v>
      </c>
      <c r="C974" s="803" t="s">
        <v>2159</v>
      </c>
      <c r="D974" s="176">
        <v>564506</v>
      </c>
      <c r="E974" s="716" t="s">
        <v>307</v>
      </c>
      <c r="F974" s="837">
        <v>43749</v>
      </c>
      <c r="G974" s="837">
        <v>43779</v>
      </c>
      <c r="H974" s="815">
        <v>13312</v>
      </c>
      <c r="I974" s="132"/>
    </row>
    <row r="975" spans="1:9" ht="15.75" customHeight="1" thickBot="1" x14ac:dyDescent="0.3">
      <c r="A975" s="793" t="s">
        <v>1816</v>
      </c>
      <c r="B975" s="190" t="s">
        <v>1436</v>
      </c>
      <c r="C975" s="803" t="s">
        <v>2159</v>
      </c>
      <c r="D975" s="176">
        <v>164728</v>
      </c>
      <c r="E975" s="716" t="s">
        <v>307</v>
      </c>
      <c r="F975" s="837">
        <v>41896</v>
      </c>
      <c r="G975" s="837">
        <v>41926</v>
      </c>
      <c r="H975" s="815">
        <v>9663</v>
      </c>
      <c r="I975" s="132"/>
    </row>
    <row r="976" spans="1:9" ht="15.75" customHeight="1" thickBot="1" x14ac:dyDescent="0.3">
      <c r="A976" s="793" t="s">
        <v>1817</v>
      </c>
      <c r="B976" s="190" t="s">
        <v>1436</v>
      </c>
      <c r="C976" s="803" t="s">
        <v>2159</v>
      </c>
      <c r="D976" s="176">
        <v>255000</v>
      </c>
      <c r="E976" s="716" t="s">
        <v>307</v>
      </c>
      <c r="F976" s="837">
        <v>41931</v>
      </c>
      <c r="G976" s="837">
        <v>41961</v>
      </c>
      <c r="H976" s="815">
        <v>9774</v>
      </c>
      <c r="I976" s="132"/>
    </row>
    <row r="977" spans="1:9" ht="15.75" customHeight="1" thickBot="1" x14ac:dyDescent="0.3">
      <c r="A977" s="190">
        <v>1436</v>
      </c>
      <c r="B977" s="190" t="s">
        <v>1436</v>
      </c>
      <c r="C977" s="803" t="s">
        <v>2091</v>
      </c>
      <c r="D977" s="176">
        <v>941640</v>
      </c>
      <c r="E977" s="716" t="s">
        <v>307</v>
      </c>
      <c r="F977" s="837">
        <v>43754</v>
      </c>
      <c r="G977" s="837">
        <v>43784</v>
      </c>
      <c r="H977" s="815">
        <v>13318</v>
      </c>
      <c r="I977" s="132"/>
    </row>
    <row r="978" spans="1:9" ht="15.75" customHeight="1" thickBot="1" x14ac:dyDescent="0.3">
      <c r="A978" s="190">
        <v>1447</v>
      </c>
      <c r="B978" s="190" t="s">
        <v>1436</v>
      </c>
      <c r="C978" s="803" t="s">
        <v>2091</v>
      </c>
      <c r="D978" s="176">
        <v>569019.6</v>
      </c>
      <c r="E978" s="716" t="s">
        <v>307</v>
      </c>
      <c r="F978" s="837">
        <v>43782</v>
      </c>
      <c r="G978" s="836" t="s">
        <v>1722</v>
      </c>
      <c r="H978" s="815">
        <v>13345</v>
      </c>
      <c r="I978" s="132"/>
    </row>
    <row r="979" spans="1:9" ht="15.75" customHeight="1" thickBot="1" x14ac:dyDescent="0.3">
      <c r="A979" s="190">
        <v>1458</v>
      </c>
      <c r="B979" s="190" t="s">
        <v>1436</v>
      </c>
      <c r="C979" s="803" t="s">
        <v>2122</v>
      </c>
      <c r="D979" s="176">
        <v>1016600</v>
      </c>
      <c r="E979" s="716" t="s">
        <v>307</v>
      </c>
      <c r="F979" s="836" t="s">
        <v>2445</v>
      </c>
      <c r="G979" s="836" t="s">
        <v>1723</v>
      </c>
      <c r="H979" s="815">
        <v>13360</v>
      </c>
      <c r="I979" s="132"/>
    </row>
    <row r="980" spans="1:9" ht="15.75" customHeight="1" thickBot="1" x14ac:dyDescent="0.3">
      <c r="A980" s="190">
        <v>1421</v>
      </c>
      <c r="B980" s="190" t="s">
        <v>1436</v>
      </c>
      <c r="C980" s="803" t="s">
        <v>2122</v>
      </c>
      <c r="D980" s="176">
        <v>1029000</v>
      </c>
      <c r="E980" s="716" t="s">
        <v>307</v>
      </c>
      <c r="F980" s="837">
        <v>43733</v>
      </c>
      <c r="G980" s="837">
        <v>43763</v>
      </c>
      <c r="H980" s="815">
        <v>13294</v>
      </c>
      <c r="I980" s="132"/>
    </row>
    <row r="981" spans="1:9" ht="15.75" customHeight="1" thickBot="1" x14ac:dyDescent="0.3">
      <c r="A981" s="190">
        <v>1420</v>
      </c>
      <c r="B981" s="190" t="s">
        <v>1436</v>
      </c>
      <c r="C981" s="803" t="s">
        <v>2159</v>
      </c>
      <c r="D981" s="176">
        <v>1026760</v>
      </c>
      <c r="E981" s="716" t="s">
        <v>307</v>
      </c>
      <c r="F981" s="837">
        <v>43719</v>
      </c>
      <c r="G981" s="837">
        <v>43749</v>
      </c>
      <c r="H981" s="815">
        <v>13287</v>
      </c>
      <c r="I981" s="132"/>
    </row>
    <row r="982" spans="1:9" ht="15.75" customHeight="1" thickBot="1" x14ac:dyDescent="0.3">
      <c r="A982" s="190">
        <v>1459</v>
      </c>
      <c r="B982" s="190" t="s">
        <v>1436</v>
      </c>
      <c r="C982" s="803" t="s">
        <v>2091</v>
      </c>
      <c r="D982" s="176">
        <v>900619.92</v>
      </c>
      <c r="E982" s="716" t="s">
        <v>307</v>
      </c>
      <c r="F982" s="836" t="s">
        <v>1722</v>
      </c>
      <c r="G982" s="836" t="s">
        <v>1743</v>
      </c>
      <c r="H982" s="815">
        <v>13382</v>
      </c>
      <c r="I982" s="132"/>
    </row>
    <row r="983" spans="1:9" ht="15.75" customHeight="1" thickBot="1" x14ac:dyDescent="0.3">
      <c r="A983" s="190">
        <v>1373</v>
      </c>
      <c r="B983" s="190" t="s">
        <v>1436</v>
      </c>
      <c r="C983" s="803" t="s">
        <v>2066</v>
      </c>
      <c r="D983" s="176">
        <v>598500</v>
      </c>
      <c r="E983" s="716" t="s">
        <v>307</v>
      </c>
      <c r="F983" s="837">
        <v>43643</v>
      </c>
      <c r="G983" s="837">
        <v>43673</v>
      </c>
      <c r="H983" s="815">
        <v>13221</v>
      </c>
      <c r="I983" s="132"/>
    </row>
    <row r="984" spans="1:9" ht="15.75" customHeight="1" thickBot="1" x14ac:dyDescent="0.3">
      <c r="A984" s="190">
        <v>1358</v>
      </c>
      <c r="B984" s="190" t="s">
        <v>1436</v>
      </c>
      <c r="C984" s="803" t="s">
        <v>306</v>
      </c>
      <c r="D984" s="176">
        <v>991938</v>
      </c>
      <c r="E984" s="716" t="s">
        <v>307</v>
      </c>
      <c r="F984" s="837">
        <v>43614</v>
      </c>
      <c r="G984" s="837">
        <v>43644</v>
      </c>
      <c r="H984" s="815">
        <v>13186</v>
      </c>
      <c r="I984" s="132"/>
    </row>
    <row r="985" spans="1:9" ht="15.75" customHeight="1" thickBot="1" x14ac:dyDescent="0.3">
      <c r="A985" s="190">
        <v>14</v>
      </c>
      <c r="B985" s="190" t="s">
        <v>190</v>
      </c>
      <c r="C985" s="803" t="s">
        <v>312</v>
      </c>
      <c r="D985" s="176">
        <v>394120</v>
      </c>
      <c r="E985" s="716" t="s">
        <v>307</v>
      </c>
      <c r="F985" s="836" t="s">
        <v>2484</v>
      </c>
      <c r="G985" s="837">
        <v>42984</v>
      </c>
      <c r="H985" s="815">
        <v>12196</v>
      </c>
      <c r="I985" s="132"/>
    </row>
    <row r="986" spans="1:9" ht="15.75" customHeight="1" thickBot="1" x14ac:dyDescent="0.3">
      <c r="A986" s="190">
        <v>371</v>
      </c>
      <c r="B986" s="190" t="s">
        <v>115</v>
      </c>
      <c r="C986" s="803" t="s">
        <v>2169</v>
      </c>
      <c r="D986" s="176">
        <v>270500</v>
      </c>
      <c r="E986" s="716" t="s">
        <v>307</v>
      </c>
      <c r="F986" s="837">
        <v>42199</v>
      </c>
      <c r="G986" s="836" t="s">
        <v>1594</v>
      </c>
      <c r="H986" s="815">
        <v>9093</v>
      </c>
      <c r="I986" s="132"/>
    </row>
    <row r="987" spans="1:9" ht="15.75" customHeight="1" thickBot="1" x14ac:dyDescent="0.3">
      <c r="A987" s="190">
        <v>13</v>
      </c>
      <c r="B987" s="190" t="s">
        <v>1977</v>
      </c>
      <c r="C987" s="803" t="s">
        <v>2069</v>
      </c>
      <c r="D987" s="176">
        <v>100000</v>
      </c>
      <c r="E987" s="716" t="s">
        <v>307</v>
      </c>
      <c r="F987" s="837">
        <v>44253</v>
      </c>
      <c r="G987" s="837">
        <v>44283</v>
      </c>
      <c r="H987" s="815" t="s">
        <v>2019</v>
      </c>
      <c r="I987" s="132"/>
    </row>
    <row r="988" spans="1:9" ht="15.75" customHeight="1" thickBot="1" x14ac:dyDescent="0.3">
      <c r="A988" s="190">
        <v>11</v>
      </c>
      <c r="B988" s="190" t="s">
        <v>2395</v>
      </c>
      <c r="C988" s="803" t="s">
        <v>2153</v>
      </c>
      <c r="D988" s="176">
        <v>151250.04</v>
      </c>
      <c r="E988" s="716" t="s">
        <v>307</v>
      </c>
      <c r="F988" s="836" t="s">
        <v>2577</v>
      </c>
      <c r="G988" s="837">
        <v>44443</v>
      </c>
      <c r="H988" s="815" t="s">
        <v>2646</v>
      </c>
      <c r="I988" s="132"/>
    </row>
    <row r="989" spans="1:9" ht="15.75" customHeight="1" thickBot="1" x14ac:dyDescent="0.3">
      <c r="A989" s="190">
        <v>41151</v>
      </c>
      <c r="B989" s="190" t="s">
        <v>132</v>
      </c>
      <c r="C989" s="803" t="s">
        <v>306</v>
      </c>
      <c r="D989" s="176">
        <v>210000</v>
      </c>
      <c r="E989" s="716" t="s">
        <v>307</v>
      </c>
      <c r="F989" s="837">
        <v>42325</v>
      </c>
      <c r="G989" s="836" t="s">
        <v>1529</v>
      </c>
      <c r="H989" s="815">
        <v>1118</v>
      </c>
      <c r="I989" s="132"/>
    </row>
    <row r="990" spans="1:9" ht="15.75" customHeight="1" thickBot="1" x14ac:dyDescent="0.3">
      <c r="A990" s="190">
        <v>179663</v>
      </c>
      <c r="B990" s="190" t="s">
        <v>51</v>
      </c>
      <c r="C990" s="803" t="s">
        <v>306</v>
      </c>
      <c r="D990" s="176">
        <f>201000-181724.11</f>
        <v>19275.890000000014</v>
      </c>
      <c r="E990" s="716" t="s">
        <v>307</v>
      </c>
      <c r="F990" s="837">
        <v>41695</v>
      </c>
      <c r="G990" s="837">
        <v>41725</v>
      </c>
      <c r="H990" s="815">
        <v>9087</v>
      </c>
      <c r="I990" s="132"/>
    </row>
    <row r="991" spans="1:9" ht="15.75" customHeight="1" thickBot="1" x14ac:dyDescent="0.3">
      <c r="A991" s="190">
        <v>186034</v>
      </c>
      <c r="B991" s="190" t="s">
        <v>51</v>
      </c>
      <c r="C991" s="803" t="s">
        <v>306</v>
      </c>
      <c r="D991" s="176">
        <v>41600</v>
      </c>
      <c r="E991" s="716" t="s">
        <v>307</v>
      </c>
      <c r="F991" s="837">
        <v>41904</v>
      </c>
      <c r="G991" s="837">
        <v>41934</v>
      </c>
      <c r="H991" s="815">
        <v>9359</v>
      </c>
      <c r="I991" s="132"/>
    </row>
    <row r="992" spans="1:9" ht="15.75" customHeight="1" thickBot="1" x14ac:dyDescent="0.3">
      <c r="A992" s="190">
        <v>214344</v>
      </c>
      <c r="B992" s="190" t="s">
        <v>51</v>
      </c>
      <c r="C992" s="803" t="s">
        <v>306</v>
      </c>
      <c r="D992" s="176">
        <v>107900</v>
      </c>
      <c r="E992" s="716" t="s">
        <v>307</v>
      </c>
      <c r="F992" s="836" t="s">
        <v>2556</v>
      </c>
      <c r="G992" s="837">
        <v>42152</v>
      </c>
      <c r="H992" s="815">
        <v>10451</v>
      </c>
      <c r="I992" s="132"/>
    </row>
    <row r="993" spans="1:9" ht="15.75" customHeight="1" thickBot="1" x14ac:dyDescent="0.3">
      <c r="A993" s="190">
        <v>254742</v>
      </c>
      <c r="B993" s="190" t="s">
        <v>51</v>
      </c>
      <c r="C993" s="803" t="s">
        <v>306</v>
      </c>
      <c r="D993" s="176">
        <v>121020</v>
      </c>
      <c r="E993" s="716" t="s">
        <v>307</v>
      </c>
      <c r="F993" s="837">
        <v>42509</v>
      </c>
      <c r="G993" s="837">
        <v>42539</v>
      </c>
      <c r="H993" s="815">
        <v>11482</v>
      </c>
      <c r="I993" s="132"/>
    </row>
    <row r="994" spans="1:9" ht="15.75" customHeight="1" thickBot="1" x14ac:dyDescent="0.3">
      <c r="A994" s="190">
        <v>217097</v>
      </c>
      <c r="B994" s="190" t="s">
        <v>51</v>
      </c>
      <c r="C994" s="803" t="s">
        <v>306</v>
      </c>
      <c r="D994" s="176">
        <v>130000</v>
      </c>
      <c r="E994" s="716" t="s">
        <v>307</v>
      </c>
      <c r="F994" s="837">
        <v>42139</v>
      </c>
      <c r="G994" s="837">
        <v>42169</v>
      </c>
      <c r="H994" s="815">
        <v>10579</v>
      </c>
      <c r="I994" s="132"/>
    </row>
    <row r="995" spans="1:9" ht="15.75" customHeight="1" thickBot="1" x14ac:dyDescent="0.3">
      <c r="A995" s="190">
        <v>198728</v>
      </c>
      <c r="B995" s="190" t="s">
        <v>51</v>
      </c>
      <c r="C995" s="803" t="s">
        <v>310</v>
      </c>
      <c r="D995" s="176">
        <v>140837</v>
      </c>
      <c r="E995" s="716" t="s">
        <v>307</v>
      </c>
      <c r="F995" s="836" t="s">
        <v>2578</v>
      </c>
      <c r="G995" s="837">
        <v>42140</v>
      </c>
      <c r="H995" s="815">
        <v>9831</v>
      </c>
      <c r="I995" s="132"/>
    </row>
    <row r="996" spans="1:9" ht="15.75" customHeight="1" thickBot="1" x14ac:dyDescent="0.3">
      <c r="A996" s="190">
        <v>195431</v>
      </c>
      <c r="B996" s="190" t="s">
        <v>51</v>
      </c>
      <c r="C996" s="803" t="s">
        <v>308</v>
      </c>
      <c r="D996" s="176">
        <v>144280</v>
      </c>
      <c r="E996" s="716" t="s">
        <v>307</v>
      </c>
      <c r="F996" s="837">
        <v>41773</v>
      </c>
      <c r="G996" s="837">
        <v>41803</v>
      </c>
      <c r="H996" s="815">
        <v>9660</v>
      </c>
      <c r="I996" s="132"/>
    </row>
    <row r="997" spans="1:9" ht="15.75" customHeight="1" thickBot="1" x14ac:dyDescent="0.3">
      <c r="A997" s="190">
        <v>222971</v>
      </c>
      <c r="B997" s="190" t="s">
        <v>51</v>
      </c>
      <c r="C997" s="803" t="s">
        <v>310</v>
      </c>
      <c r="D997" s="176">
        <v>144868</v>
      </c>
      <c r="E997" s="716" t="s">
        <v>307</v>
      </c>
      <c r="F997" s="837">
        <v>42199</v>
      </c>
      <c r="G997" s="836" t="s">
        <v>1594</v>
      </c>
      <c r="H997" s="815">
        <v>10747</v>
      </c>
      <c r="I997" s="132"/>
    </row>
    <row r="998" spans="1:9" ht="15.75" customHeight="1" thickBot="1" x14ac:dyDescent="0.3">
      <c r="A998" s="190">
        <v>192554</v>
      </c>
      <c r="B998" s="190" t="s">
        <v>51</v>
      </c>
      <c r="C998" s="803" t="s">
        <v>306</v>
      </c>
      <c r="D998" s="176">
        <v>158170</v>
      </c>
      <c r="E998" s="716" t="s">
        <v>307</v>
      </c>
      <c r="F998" s="836" t="s">
        <v>2579</v>
      </c>
      <c r="G998" s="837">
        <v>41908</v>
      </c>
      <c r="H998" s="815">
        <v>9597</v>
      </c>
      <c r="I998" s="132"/>
    </row>
    <row r="999" spans="1:9" ht="15.75" customHeight="1" thickBot="1" x14ac:dyDescent="0.3">
      <c r="A999" s="190">
        <v>197581</v>
      </c>
      <c r="B999" s="190" t="s">
        <v>51</v>
      </c>
      <c r="C999" s="803" t="s">
        <v>306</v>
      </c>
      <c r="D999" s="176">
        <v>160927</v>
      </c>
      <c r="E999" s="716" t="s">
        <v>307</v>
      </c>
      <c r="F999" s="837">
        <v>41914</v>
      </c>
      <c r="G999" s="837">
        <v>41944</v>
      </c>
      <c r="H999" s="815">
        <v>9763</v>
      </c>
      <c r="I999" s="132"/>
    </row>
    <row r="1000" spans="1:9" ht="15.75" customHeight="1" thickBot="1" x14ac:dyDescent="0.3">
      <c r="A1000" s="190">
        <v>187701</v>
      </c>
      <c r="B1000" s="190" t="s">
        <v>51</v>
      </c>
      <c r="C1000" s="803" t="s">
        <v>306</v>
      </c>
      <c r="D1000" s="176">
        <v>201825</v>
      </c>
      <c r="E1000" s="716" t="s">
        <v>307</v>
      </c>
      <c r="F1000" s="837">
        <v>41851</v>
      </c>
      <c r="G1000" s="836" t="s">
        <v>1609</v>
      </c>
      <c r="H1000" s="815">
        <v>9423</v>
      </c>
      <c r="I1000" s="132"/>
    </row>
    <row r="1001" spans="1:9" ht="15.75" customHeight="1" thickBot="1" x14ac:dyDescent="0.3">
      <c r="A1001" s="190">
        <v>189925</v>
      </c>
      <c r="B1001" s="190" t="s">
        <v>51</v>
      </c>
      <c r="C1001" s="803" t="s">
        <v>306</v>
      </c>
      <c r="D1001" s="176">
        <v>206700</v>
      </c>
      <c r="E1001" s="716" t="s">
        <v>307</v>
      </c>
      <c r="F1001" s="837">
        <v>41695</v>
      </c>
      <c r="G1001" s="837">
        <v>41725</v>
      </c>
      <c r="H1001" s="815">
        <v>9507</v>
      </c>
      <c r="I1001" s="132"/>
    </row>
    <row r="1002" spans="1:9" ht="15.75" customHeight="1" thickBot="1" x14ac:dyDescent="0.3">
      <c r="A1002" s="190">
        <v>251869</v>
      </c>
      <c r="B1002" s="190" t="s">
        <v>51</v>
      </c>
      <c r="C1002" s="803" t="s">
        <v>306</v>
      </c>
      <c r="D1002" s="176">
        <v>264000</v>
      </c>
      <c r="E1002" s="716" t="s">
        <v>307</v>
      </c>
      <c r="F1002" s="837">
        <v>41695</v>
      </c>
      <c r="G1002" s="837">
        <v>41725</v>
      </c>
      <c r="H1002" s="815">
        <v>11438</v>
      </c>
      <c r="I1002" s="132"/>
    </row>
    <row r="1003" spans="1:9" ht="15.75" customHeight="1" thickBot="1" x14ac:dyDescent="0.3">
      <c r="A1003" s="190">
        <v>224619</v>
      </c>
      <c r="B1003" s="190" t="s">
        <v>51</v>
      </c>
      <c r="C1003" s="803" t="s">
        <v>306</v>
      </c>
      <c r="D1003" s="176">
        <v>273390</v>
      </c>
      <c r="E1003" s="716" t="s">
        <v>307</v>
      </c>
      <c r="F1003" s="837">
        <v>42298</v>
      </c>
      <c r="G1003" s="837">
        <v>42328</v>
      </c>
      <c r="H1003" s="815">
        <v>10789</v>
      </c>
      <c r="I1003" s="132"/>
    </row>
    <row r="1004" spans="1:9" ht="15.75" customHeight="1" thickBot="1" x14ac:dyDescent="0.3">
      <c r="A1004" s="190">
        <v>179664</v>
      </c>
      <c r="B1004" s="190" t="s">
        <v>51</v>
      </c>
      <c r="C1004" s="803" t="s">
        <v>306</v>
      </c>
      <c r="D1004" s="176">
        <v>292500</v>
      </c>
      <c r="E1004" s="716" t="s">
        <v>307</v>
      </c>
      <c r="F1004" s="837">
        <v>41820</v>
      </c>
      <c r="G1004" s="837">
        <v>41850</v>
      </c>
      <c r="H1004" s="815">
        <v>9081</v>
      </c>
      <c r="I1004" s="132"/>
    </row>
    <row r="1005" spans="1:9" ht="15.75" customHeight="1" thickBot="1" x14ac:dyDescent="0.3">
      <c r="A1005" s="190">
        <v>236620</v>
      </c>
      <c r="B1005" s="190" t="s">
        <v>51</v>
      </c>
      <c r="C1005" s="803" t="s">
        <v>306</v>
      </c>
      <c r="D1005" s="176">
        <v>296400</v>
      </c>
      <c r="E1005" s="716" t="s">
        <v>307</v>
      </c>
      <c r="F1005" s="836" t="s">
        <v>2570</v>
      </c>
      <c r="G1005" s="837">
        <v>42517</v>
      </c>
      <c r="H1005" s="815">
        <v>11128</v>
      </c>
      <c r="I1005" s="132"/>
    </row>
    <row r="1006" spans="1:9" ht="15.75" customHeight="1" thickBot="1" x14ac:dyDescent="0.3">
      <c r="A1006" s="190">
        <v>228758</v>
      </c>
      <c r="B1006" s="190" t="s">
        <v>51</v>
      </c>
      <c r="C1006" s="803" t="s">
        <v>306</v>
      </c>
      <c r="D1006" s="176">
        <v>347105.7</v>
      </c>
      <c r="E1006" s="716" t="s">
        <v>307</v>
      </c>
      <c r="F1006" s="836" t="s">
        <v>1484</v>
      </c>
      <c r="G1006" s="837">
        <v>41684</v>
      </c>
      <c r="H1006" s="815">
        <v>10911</v>
      </c>
      <c r="I1006" s="132"/>
    </row>
    <row r="1007" spans="1:9" ht="15.75" customHeight="1" thickBot="1" x14ac:dyDescent="0.3">
      <c r="A1007" s="190">
        <v>218955</v>
      </c>
      <c r="B1007" s="190" t="s">
        <v>51</v>
      </c>
      <c r="C1007" s="803" t="s">
        <v>306</v>
      </c>
      <c r="D1007" s="176">
        <v>349620</v>
      </c>
      <c r="E1007" s="716" t="s">
        <v>307</v>
      </c>
      <c r="F1007" s="837">
        <v>42166</v>
      </c>
      <c r="G1007" s="837">
        <v>42196</v>
      </c>
      <c r="H1007" s="815">
        <v>10579</v>
      </c>
      <c r="I1007" s="132"/>
    </row>
    <row r="1008" spans="1:9" ht="15.75" customHeight="1" thickBot="1" x14ac:dyDescent="0.3">
      <c r="A1008" s="190">
        <v>226619</v>
      </c>
      <c r="B1008" s="190" t="s">
        <v>51</v>
      </c>
      <c r="C1008" s="803" t="s">
        <v>306</v>
      </c>
      <c r="D1008" s="176">
        <v>515610</v>
      </c>
      <c r="E1008" s="716" t="s">
        <v>307</v>
      </c>
      <c r="F1008" s="836" t="s">
        <v>2514</v>
      </c>
      <c r="G1008" s="837">
        <v>42274</v>
      </c>
      <c r="H1008" s="815">
        <v>10832</v>
      </c>
      <c r="I1008" s="132"/>
    </row>
    <row r="1009" spans="1:11" ht="15.75" customHeight="1" thickBot="1" x14ac:dyDescent="0.3">
      <c r="A1009" s="190">
        <v>221538</v>
      </c>
      <c r="B1009" s="190" t="s">
        <v>51</v>
      </c>
      <c r="C1009" s="803" t="s">
        <v>306</v>
      </c>
      <c r="D1009" s="176">
        <v>553575</v>
      </c>
      <c r="E1009" s="716" t="s">
        <v>307</v>
      </c>
      <c r="F1009" s="837">
        <v>42181</v>
      </c>
      <c r="G1009" s="837">
        <v>42211</v>
      </c>
      <c r="H1009" s="815">
        <v>10667</v>
      </c>
      <c r="I1009" s="132"/>
    </row>
    <row r="1010" spans="1:11" ht="15.75" customHeight="1" thickBot="1" x14ac:dyDescent="0.3">
      <c r="A1010" s="190">
        <v>233707</v>
      </c>
      <c r="B1010" s="190" t="s">
        <v>133</v>
      </c>
      <c r="C1010" s="803" t="s">
        <v>310</v>
      </c>
      <c r="D1010" s="176">
        <v>755284.7</v>
      </c>
      <c r="E1010" s="716" t="s">
        <v>307</v>
      </c>
      <c r="F1010" s="837">
        <v>42327</v>
      </c>
      <c r="G1010" s="836" t="s">
        <v>1610</v>
      </c>
      <c r="H1010" s="815">
        <v>11047</v>
      </c>
      <c r="I1010" s="132"/>
    </row>
    <row r="1011" spans="1:11" ht="15.75" customHeight="1" thickBot="1" x14ac:dyDescent="0.3">
      <c r="A1011" s="190">
        <v>3218</v>
      </c>
      <c r="B1011" s="190" t="s">
        <v>86</v>
      </c>
      <c r="C1011" s="803" t="s">
        <v>2281</v>
      </c>
      <c r="D1011" s="176">
        <v>86700.5</v>
      </c>
      <c r="E1011" s="716" t="s">
        <v>307</v>
      </c>
      <c r="F1011" s="836" t="s">
        <v>2580</v>
      </c>
      <c r="G1011" s="837">
        <v>42041</v>
      </c>
      <c r="H1011" s="815">
        <v>525</v>
      </c>
      <c r="I1011" s="132"/>
    </row>
    <row r="1012" spans="1:11" ht="15.75" customHeight="1" thickBot="1" x14ac:dyDescent="0.3">
      <c r="A1012" s="190">
        <v>20150107</v>
      </c>
      <c r="B1012" s="190" t="s">
        <v>86</v>
      </c>
      <c r="C1012" s="803" t="s">
        <v>2281</v>
      </c>
      <c r="D1012" s="176">
        <v>23600</v>
      </c>
      <c r="E1012" s="716" t="s">
        <v>307</v>
      </c>
      <c r="F1012" s="836" t="s">
        <v>2578</v>
      </c>
      <c r="G1012" s="837">
        <v>42140</v>
      </c>
      <c r="H1012" s="815">
        <v>633</v>
      </c>
      <c r="I1012" s="132"/>
    </row>
    <row r="1013" spans="1:11" ht="15.75" customHeight="1" thickBot="1" x14ac:dyDescent="0.3">
      <c r="A1013" s="190">
        <v>20150116</v>
      </c>
      <c r="B1013" s="190" t="s">
        <v>86</v>
      </c>
      <c r="C1013" s="803" t="s">
        <v>2281</v>
      </c>
      <c r="D1013" s="176">
        <v>119124.54</v>
      </c>
      <c r="E1013" s="716" t="s">
        <v>307</v>
      </c>
      <c r="F1013" s="837">
        <v>42213</v>
      </c>
      <c r="G1013" s="836" t="s">
        <v>1539</v>
      </c>
      <c r="H1013" s="815">
        <v>591</v>
      </c>
      <c r="I1013" s="132"/>
    </row>
    <row r="1014" spans="1:11" ht="15.75" customHeight="1" thickBot="1" x14ac:dyDescent="0.3">
      <c r="A1014" s="190">
        <v>14464</v>
      </c>
      <c r="B1014" s="190" t="s">
        <v>2261</v>
      </c>
      <c r="C1014" s="803" t="s">
        <v>308</v>
      </c>
      <c r="D1014" s="176">
        <v>82128</v>
      </c>
      <c r="E1014" s="716" t="s">
        <v>307</v>
      </c>
      <c r="F1014" s="836" t="s">
        <v>2581</v>
      </c>
      <c r="G1014" s="837">
        <v>44322</v>
      </c>
      <c r="H1014" s="815" t="s">
        <v>2311</v>
      </c>
      <c r="I1014" s="132"/>
    </row>
    <row r="1015" spans="1:11" ht="15.75" customHeight="1" thickBot="1" x14ac:dyDescent="0.3">
      <c r="A1015" s="190">
        <v>14475</v>
      </c>
      <c r="B1015" s="190" t="s">
        <v>2261</v>
      </c>
      <c r="C1015" s="803" t="s">
        <v>308</v>
      </c>
      <c r="D1015" s="176">
        <v>17110</v>
      </c>
      <c r="E1015" s="716" t="s">
        <v>307</v>
      </c>
      <c r="F1015" s="836" t="s">
        <v>2228</v>
      </c>
      <c r="G1015" s="837">
        <v>44339</v>
      </c>
      <c r="H1015" s="815" t="s">
        <v>2369</v>
      </c>
      <c r="I1015" s="132"/>
      <c r="K1015" s="56"/>
    </row>
    <row r="1016" spans="1:11" ht="15.75" customHeight="1" thickBot="1" x14ac:dyDescent="0.3">
      <c r="A1016" s="190">
        <v>14434</v>
      </c>
      <c r="B1016" s="190" t="s">
        <v>2261</v>
      </c>
      <c r="C1016" s="803" t="s">
        <v>308</v>
      </c>
      <c r="D1016" s="176">
        <v>42000</v>
      </c>
      <c r="E1016" s="716" t="s">
        <v>307</v>
      </c>
      <c r="F1016" s="837">
        <v>44252</v>
      </c>
      <c r="G1016" s="837">
        <v>44282</v>
      </c>
      <c r="H1016" s="815" t="s">
        <v>2312</v>
      </c>
      <c r="I1016" s="132"/>
      <c r="K1016" s="56"/>
    </row>
    <row r="1017" spans="1:11" ht="15.75" customHeight="1" thickBot="1" x14ac:dyDescent="0.3">
      <c r="A1017" s="793" t="s">
        <v>1818</v>
      </c>
      <c r="B1017" s="190" t="s">
        <v>1826</v>
      </c>
      <c r="C1017" s="803" t="s">
        <v>2051</v>
      </c>
      <c r="D1017" s="176">
        <v>1000000</v>
      </c>
      <c r="E1017" s="716" t="s">
        <v>307</v>
      </c>
      <c r="F1017" s="837">
        <v>44000</v>
      </c>
      <c r="G1017" s="837">
        <v>44030</v>
      </c>
      <c r="H1017" s="815" t="s">
        <v>1830</v>
      </c>
      <c r="I1017" s="132"/>
      <c r="K1017" s="56"/>
    </row>
    <row r="1018" spans="1:11" ht="15.75" customHeight="1" thickBot="1" x14ac:dyDescent="0.3">
      <c r="A1018" s="190">
        <v>150916</v>
      </c>
      <c r="B1018" s="190" t="s">
        <v>1777</v>
      </c>
      <c r="C1018" s="803" t="s">
        <v>2170</v>
      </c>
      <c r="D1018" s="176">
        <v>24600</v>
      </c>
      <c r="E1018" s="716" t="s">
        <v>307</v>
      </c>
      <c r="F1018" s="837">
        <v>42079</v>
      </c>
      <c r="G1018" s="836" t="s">
        <v>1611</v>
      </c>
      <c r="H1018" s="815">
        <v>10822</v>
      </c>
      <c r="I1018" s="132"/>
      <c r="K1018" s="56"/>
    </row>
    <row r="1019" spans="1:11" ht="15.75" customHeight="1" thickBot="1" x14ac:dyDescent="0.3">
      <c r="A1019" s="190">
        <v>16</v>
      </c>
      <c r="B1019" s="190" t="s">
        <v>260</v>
      </c>
      <c r="C1019" s="803" t="s">
        <v>2171</v>
      </c>
      <c r="D1019" s="176">
        <f>684677.12-197222.84-200874.5</f>
        <v>286579.78000000003</v>
      </c>
      <c r="E1019" s="716" t="s">
        <v>307</v>
      </c>
      <c r="F1019" s="837">
        <v>43529</v>
      </c>
      <c r="G1019" s="836" t="s">
        <v>1612</v>
      </c>
      <c r="H1019" s="815">
        <v>12907</v>
      </c>
      <c r="I1019" s="132"/>
      <c r="K1019" s="56"/>
    </row>
    <row r="1020" spans="1:11" ht="15.75" customHeight="1" thickBot="1" x14ac:dyDescent="0.3">
      <c r="A1020" s="793" t="s">
        <v>1862</v>
      </c>
      <c r="B1020" s="190" t="s">
        <v>260</v>
      </c>
      <c r="C1020" s="803" t="s">
        <v>2283</v>
      </c>
      <c r="D1020" s="176">
        <v>125316</v>
      </c>
      <c r="E1020" s="716" t="s">
        <v>307</v>
      </c>
      <c r="F1020" s="837">
        <v>43595</v>
      </c>
      <c r="G1020" s="837">
        <v>43625</v>
      </c>
      <c r="H1020" s="815">
        <v>13170</v>
      </c>
      <c r="I1020" s="132"/>
      <c r="K1020" s="56"/>
    </row>
    <row r="1021" spans="1:11" ht="15.75" customHeight="1" thickBot="1" x14ac:dyDescent="0.3">
      <c r="A1021" s="190">
        <v>15</v>
      </c>
      <c r="B1021" s="190" t="s">
        <v>260</v>
      </c>
      <c r="C1021" s="803" t="s">
        <v>2283</v>
      </c>
      <c r="D1021" s="176">
        <v>482340.93</v>
      </c>
      <c r="E1021" s="716" t="s">
        <v>307</v>
      </c>
      <c r="F1021" s="837">
        <v>43525</v>
      </c>
      <c r="G1021" s="837">
        <v>43555</v>
      </c>
      <c r="H1021" s="815">
        <v>12986</v>
      </c>
      <c r="I1021" s="132"/>
      <c r="K1021" s="56"/>
    </row>
    <row r="1022" spans="1:11" ht="15.75" customHeight="1" thickBot="1" x14ac:dyDescent="0.3">
      <c r="A1022" s="190">
        <v>97</v>
      </c>
      <c r="B1022" s="190" t="s">
        <v>201</v>
      </c>
      <c r="C1022" s="803" t="s">
        <v>306</v>
      </c>
      <c r="D1022" s="176">
        <f>447927.2-148039.93</f>
        <v>299887.27</v>
      </c>
      <c r="E1022" s="716" t="s">
        <v>307</v>
      </c>
      <c r="F1022" s="837">
        <v>43028</v>
      </c>
      <c r="G1022" s="837">
        <v>43058</v>
      </c>
      <c r="H1022" s="815">
        <v>12308</v>
      </c>
      <c r="I1022" s="132"/>
      <c r="K1022" s="56"/>
    </row>
    <row r="1023" spans="1:11" ht="15.75" customHeight="1" thickBot="1" x14ac:dyDescent="0.3">
      <c r="A1023" s="190">
        <v>119</v>
      </c>
      <c r="B1023" s="190" t="s">
        <v>201</v>
      </c>
      <c r="C1023" s="803" t="s">
        <v>306</v>
      </c>
      <c r="D1023" s="176">
        <v>124500</v>
      </c>
      <c r="E1023" s="716" t="s">
        <v>307</v>
      </c>
      <c r="F1023" s="837">
        <v>43052</v>
      </c>
      <c r="G1023" s="836" t="s">
        <v>1613</v>
      </c>
      <c r="H1023" s="815">
        <v>12341</v>
      </c>
      <c r="I1023" s="132"/>
      <c r="K1023" s="56"/>
    </row>
    <row r="1024" spans="1:11" ht="15.75" customHeight="1" thickBot="1" x14ac:dyDescent="0.3">
      <c r="A1024" s="190">
        <v>144</v>
      </c>
      <c r="B1024" s="190" t="s">
        <v>201</v>
      </c>
      <c r="C1024" s="803" t="s">
        <v>306</v>
      </c>
      <c r="D1024" s="176">
        <v>579897.19999999995</v>
      </c>
      <c r="E1024" s="716" t="s">
        <v>307</v>
      </c>
      <c r="F1024" s="837">
        <v>43052</v>
      </c>
      <c r="G1024" s="836" t="s">
        <v>1613</v>
      </c>
      <c r="H1024" s="815">
        <v>12386</v>
      </c>
      <c r="I1024" s="132"/>
      <c r="K1024" s="56"/>
    </row>
    <row r="1025" spans="1:11" ht="15.75" customHeight="1" thickBot="1" x14ac:dyDescent="0.3">
      <c r="A1025" s="190">
        <v>181</v>
      </c>
      <c r="B1025" s="190" t="s">
        <v>201</v>
      </c>
      <c r="C1025" s="803" t="s">
        <v>306</v>
      </c>
      <c r="D1025" s="176">
        <v>144900</v>
      </c>
      <c r="E1025" s="716" t="s">
        <v>307</v>
      </c>
      <c r="F1025" s="836" t="s">
        <v>1468</v>
      </c>
      <c r="G1025" s="837">
        <v>43155</v>
      </c>
      <c r="H1025" s="815">
        <v>12458</v>
      </c>
      <c r="I1025" s="132"/>
      <c r="K1025" s="56"/>
    </row>
    <row r="1026" spans="1:11" ht="15.75" customHeight="1" thickBot="1" x14ac:dyDescent="0.3">
      <c r="A1026" s="190">
        <v>171</v>
      </c>
      <c r="B1026" s="190" t="s">
        <v>201</v>
      </c>
      <c r="C1026" s="803" t="s">
        <v>306</v>
      </c>
      <c r="D1026" s="176">
        <v>448387.2</v>
      </c>
      <c r="E1026" s="716" t="s">
        <v>307</v>
      </c>
      <c r="F1026" s="836" t="s">
        <v>2582</v>
      </c>
      <c r="G1026" s="837">
        <v>43145</v>
      </c>
      <c r="H1026" s="815">
        <v>12441</v>
      </c>
      <c r="I1026" s="132"/>
      <c r="K1026" s="56"/>
    </row>
    <row r="1027" spans="1:11" ht="15.75" customHeight="1" thickBot="1" x14ac:dyDescent="0.3">
      <c r="A1027" s="190">
        <v>217</v>
      </c>
      <c r="B1027" s="190" t="s">
        <v>201</v>
      </c>
      <c r="C1027" s="803" t="s">
        <v>306</v>
      </c>
      <c r="D1027" s="176">
        <v>185720</v>
      </c>
      <c r="E1027" s="716" t="s">
        <v>307</v>
      </c>
      <c r="F1027" s="836" t="s">
        <v>2582</v>
      </c>
      <c r="G1027" s="837">
        <v>43145</v>
      </c>
      <c r="H1027" s="815">
        <v>12536</v>
      </c>
      <c r="I1027" s="132"/>
      <c r="K1027" s="56"/>
    </row>
    <row r="1028" spans="1:11" ht="15.75" customHeight="1" thickBot="1" x14ac:dyDescent="0.3">
      <c r="A1028" s="190">
        <v>240</v>
      </c>
      <c r="B1028" s="190" t="s">
        <v>201</v>
      </c>
      <c r="C1028" s="803" t="s">
        <v>306</v>
      </c>
      <c r="D1028" s="176">
        <v>288518.59999999998</v>
      </c>
      <c r="E1028" s="716" t="s">
        <v>307</v>
      </c>
      <c r="F1028" s="836" t="s">
        <v>1599</v>
      </c>
      <c r="G1028" s="837">
        <v>43231</v>
      </c>
      <c r="H1028" s="815">
        <v>12582</v>
      </c>
      <c r="I1028" s="132"/>
      <c r="K1028" s="56"/>
    </row>
    <row r="1029" spans="1:11" ht="15.75" customHeight="1" thickBot="1" x14ac:dyDescent="0.3">
      <c r="A1029" s="793" t="s">
        <v>1985</v>
      </c>
      <c r="B1029" s="190" t="s">
        <v>2044</v>
      </c>
      <c r="C1029" s="803" t="s">
        <v>2051</v>
      </c>
      <c r="D1029" s="176">
        <v>157766</v>
      </c>
      <c r="E1029" s="716" t="s">
        <v>307</v>
      </c>
      <c r="F1029" s="837">
        <v>44286</v>
      </c>
      <c r="G1029" s="836" t="s">
        <v>2230</v>
      </c>
      <c r="H1029" s="815" t="s">
        <v>2219</v>
      </c>
      <c r="I1029" s="132"/>
      <c r="K1029" s="56"/>
    </row>
    <row r="1030" spans="1:11" ht="15.75" customHeight="1" thickBot="1" x14ac:dyDescent="0.3">
      <c r="A1030" s="793" t="s">
        <v>2244</v>
      </c>
      <c r="B1030" s="190" t="s">
        <v>2044</v>
      </c>
      <c r="C1030" s="803" t="s">
        <v>306</v>
      </c>
      <c r="D1030" s="176">
        <v>84000</v>
      </c>
      <c r="E1030" s="716" t="s">
        <v>307</v>
      </c>
      <c r="F1030" s="836" t="s">
        <v>2233</v>
      </c>
      <c r="G1030" s="837">
        <v>44330</v>
      </c>
      <c r="H1030" s="815" t="s">
        <v>2313</v>
      </c>
      <c r="I1030" s="132"/>
      <c r="K1030" s="56"/>
    </row>
    <row r="1031" spans="1:11" ht="15.75" customHeight="1" thickBot="1" x14ac:dyDescent="0.3">
      <c r="A1031" s="793" t="s">
        <v>1782</v>
      </c>
      <c r="B1031" s="190" t="s">
        <v>2044</v>
      </c>
      <c r="C1031" s="803" t="s">
        <v>2265</v>
      </c>
      <c r="D1031" s="176">
        <v>35024.76</v>
      </c>
      <c r="E1031" s="716" t="s">
        <v>307</v>
      </c>
      <c r="F1031" s="836" t="s">
        <v>1964</v>
      </c>
      <c r="G1031" s="836" t="s">
        <v>1946</v>
      </c>
      <c r="H1031" s="815" t="s">
        <v>2314</v>
      </c>
      <c r="I1031" s="132"/>
    </row>
    <row r="1032" spans="1:11" ht="15.75" customHeight="1" thickBot="1" x14ac:dyDescent="0.3">
      <c r="A1032" s="190">
        <v>210599</v>
      </c>
      <c r="B1032" s="190" t="s">
        <v>154</v>
      </c>
      <c r="C1032" s="803" t="s">
        <v>306</v>
      </c>
      <c r="D1032" s="176">
        <v>717606.14</v>
      </c>
      <c r="E1032" s="716" t="s">
        <v>307</v>
      </c>
      <c r="F1032" s="837">
        <v>42545</v>
      </c>
      <c r="G1032" s="837">
        <v>42575</v>
      </c>
      <c r="H1032" s="726">
        <v>11540</v>
      </c>
      <c r="I1032" s="132"/>
    </row>
    <row r="1033" spans="1:11" ht="15.75" customHeight="1" thickBot="1" x14ac:dyDescent="0.3">
      <c r="A1033" s="190">
        <v>265433</v>
      </c>
      <c r="B1033" s="190" t="s">
        <v>154</v>
      </c>
      <c r="C1033" s="803" t="s">
        <v>2066</v>
      </c>
      <c r="D1033" s="176">
        <v>105299</v>
      </c>
      <c r="E1033" s="716" t="s">
        <v>307</v>
      </c>
      <c r="F1033" s="836" t="s">
        <v>2474</v>
      </c>
      <c r="G1033" s="837">
        <v>43600</v>
      </c>
      <c r="H1033" s="726">
        <v>13128</v>
      </c>
      <c r="I1033" s="132"/>
    </row>
    <row r="1034" spans="1:11" ht="15.75" customHeight="1" thickBot="1" x14ac:dyDescent="0.3">
      <c r="A1034" s="190">
        <v>210601</v>
      </c>
      <c r="B1034" s="190" t="s">
        <v>154</v>
      </c>
      <c r="C1034" s="803" t="s">
        <v>306</v>
      </c>
      <c r="D1034" s="176">
        <v>7230</v>
      </c>
      <c r="E1034" s="716" t="s">
        <v>307</v>
      </c>
      <c r="F1034" s="837">
        <v>42545</v>
      </c>
      <c r="G1034" s="837">
        <v>42575</v>
      </c>
      <c r="H1034" s="726">
        <v>11540</v>
      </c>
      <c r="I1034" s="132"/>
    </row>
    <row r="1035" spans="1:11" ht="15.75" customHeight="1" thickBot="1" x14ac:dyDescent="0.3">
      <c r="A1035" s="175">
        <v>212966</v>
      </c>
      <c r="B1035" s="190" t="s">
        <v>154</v>
      </c>
      <c r="C1035" s="803" t="s">
        <v>306</v>
      </c>
      <c r="D1035" s="176">
        <v>70617.64</v>
      </c>
      <c r="E1035" s="716" t="s">
        <v>307</v>
      </c>
      <c r="F1035" s="836" t="s">
        <v>2574</v>
      </c>
      <c r="G1035" s="837">
        <v>42615</v>
      </c>
      <c r="H1035" s="815">
        <v>11605</v>
      </c>
      <c r="I1035" s="132"/>
    </row>
    <row r="1036" spans="1:11" ht="15.75" customHeight="1" thickBot="1" x14ac:dyDescent="0.3">
      <c r="A1036" s="175">
        <v>212967</v>
      </c>
      <c r="B1036" s="190" t="s">
        <v>154</v>
      </c>
      <c r="C1036" s="803" t="s">
        <v>306</v>
      </c>
      <c r="D1036" s="176">
        <v>76962.8</v>
      </c>
      <c r="E1036" s="716" t="s">
        <v>307</v>
      </c>
      <c r="F1036" s="836" t="s">
        <v>2574</v>
      </c>
      <c r="G1036" s="837">
        <v>42615</v>
      </c>
      <c r="H1036" s="815">
        <v>11605</v>
      </c>
      <c r="I1036" s="132"/>
    </row>
    <row r="1037" spans="1:11" ht="15.75" customHeight="1" thickBot="1" x14ac:dyDescent="0.3">
      <c r="A1037" s="190">
        <v>221502</v>
      </c>
      <c r="B1037" s="190" t="s">
        <v>154</v>
      </c>
      <c r="C1037" s="803" t="s">
        <v>306</v>
      </c>
      <c r="D1037" s="176">
        <v>568080.5</v>
      </c>
      <c r="E1037" s="716" t="s">
        <v>307</v>
      </c>
      <c r="F1037" s="837">
        <v>42622</v>
      </c>
      <c r="G1037" s="837">
        <v>42652</v>
      </c>
      <c r="H1037" s="815">
        <v>11647</v>
      </c>
      <c r="I1037" s="132"/>
    </row>
    <row r="1038" spans="1:11" ht="15.75" customHeight="1" thickBot="1" x14ac:dyDescent="0.3">
      <c r="A1038" s="190">
        <v>221503</v>
      </c>
      <c r="B1038" s="190" t="s">
        <v>154</v>
      </c>
      <c r="C1038" s="803" t="s">
        <v>306</v>
      </c>
      <c r="D1038" s="176">
        <v>14730</v>
      </c>
      <c r="E1038" s="716" t="s">
        <v>307</v>
      </c>
      <c r="F1038" s="837">
        <v>42622</v>
      </c>
      <c r="G1038" s="837">
        <v>42652</v>
      </c>
      <c r="H1038" s="815">
        <v>11647</v>
      </c>
      <c r="I1038" s="132"/>
    </row>
    <row r="1039" spans="1:11" ht="15.75" customHeight="1" thickBot="1" x14ac:dyDescent="0.3">
      <c r="A1039" s="190">
        <v>221517</v>
      </c>
      <c r="B1039" s="190" t="s">
        <v>154</v>
      </c>
      <c r="C1039" s="803" t="s">
        <v>306</v>
      </c>
      <c r="D1039" s="176">
        <v>21906</v>
      </c>
      <c r="E1039" s="716" t="s">
        <v>307</v>
      </c>
      <c r="F1039" s="837">
        <v>42622</v>
      </c>
      <c r="G1039" s="837">
        <v>42652</v>
      </c>
      <c r="H1039" s="815">
        <v>11647</v>
      </c>
      <c r="I1039" s="132"/>
    </row>
    <row r="1040" spans="1:11" ht="15.75" customHeight="1" thickBot="1" x14ac:dyDescent="0.3">
      <c r="A1040" s="190">
        <v>222396</v>
      </c>
      <c r="B1040" s="190" t="s">
        <v>154</v>
      </c>
      <c r="C1040" s="803" t="s">
        <v>306</v>
      </c>
      <c r="D1040" s="176">
        <v>954304.18</v>
      </c>
      <c r="E1040" s="716" t="s">
        <v>307</v>
      </c>
      <c r="F1040" s="837">
        <v>42639</v>
      </c>
      <c r="G1040" s="837">
        <v>42669</v>
      </c>
      <c r="H1040" s="815">
        <v>11673</v>
      </c>
      <c r="I1040" s="132"/>
    </row>
    <row r="1041" spans="1:9" ht="15.75" customHeight="1" thickBot="1" x14ac:dyDescent="0.3">
      <c r="A1041" s="190">
        <v>222439</v>
      </c>
      <c r="B1041" s="190" t="s">
        <v>154</v>
      </c>
      <c r="C1041" s="803" t="s">
        <v>310</v>
      </c>
      <c r="D1041" s="176">
        <v>384716.4</v>
      </c>
      <c r="E1041" s="716" t="s">
        <v>307</v>
      </c>
      <c r="F1041" s="837">
        <v>42639</v>
      </c>
      <c r="G1041" s="837">
        <v>42669</v>
      </c>
      <c r="H1041" s="815">
        <v>11673</v>
      </c>
      <c r="I1041" s="132"/>
    </row>
    <row r="1042" spans="1:9" ht="15.75" customHeight="1" thickBot="1" x14ac:dyDescent="0.3">
      <c r="A1042" s="190">
        <v>222464</v>
      </c>
      <c r="B1042" s="190" t="s">
        <v>154</v>
      </c>
      <c r="C1042" s="803" t="s">
        <v>310</v>
      </c>
      <c r="D1042" s="176">
        <v>60864</v>
      </c>
      <c r="E1042" s="716" t="s">
        <v>307</v>
      </c>
      <c r="F1042" s="837">
        <v>42640</v>
      </c>
      <c r="G1042" s="837">
        <v>42670</v>
      </c>
      <c r="H1042" s="815">
        <v>11673</v>
      </c>
      <c r="I1042" s="132"/>
    </row>
    <row r="1043" spans="1:9" ht="15.75" customHeight="1" thickBot="1" x14ac:dyDescent="0.3">
      <c r="A1043" s="175">
        <v>222987</v>
      </c>
      <c r="B1043" s="190" t="s">
        <v>154</v>
      </c>
      <c r="C1043" s="803" t="s">
        <v>306</v>
      </c>
      <c r="D1043" s="176">
        <v>87720</v>
      </c>
      <c r="E1043" s="716" t="s">
        <v>307</v>
      </c>
      <c r="F1043" s="837">
        <v>42649</v>
      </c>
      <c r="G1043" s="837">
        <v>42679</v>
      </c>
      <c r="H1043" s="815">
        <v>11688</v>
      </c>
      <c r="I1043" s="132"/>
    </row>
    <row r="1044" spans="1:9" ht="15.75" customHeight="1" thickBot="1" x14ac:dyDescent="0.3">
      <c r="A1044" s="175">
        <v>223052</v>
      </c>
      <c r="B1044" s="190" t="s">
        <v>154</v>
      </c>
      <c r="C1044" s="803" t="s">
        <v>306</v>
      </c>
      <c r="D1044" s="176">
        <v>105980</v>
      </c>
      <c r="E1044" s="716" t="s">
        <v>307</v>
      </c>
      <c r="F1044" s="837">
        <v>42650</v>
      </c>
      <c r="G1044" s="837">
        <v>42680</v>
      </c>
      <c r="H1044" s="815">
        <v>11688</v>
      </c>
      <c r="I1044" s="132"/>
    </row>
    <row r="1045" spans="1:9" ht="15.75" customHeight="1" thickBot="1" x14ac:dyDescent="0.3">
      <c r="A1045" s="175">
        <v>223114</v>
      </c>
      <c r="B1045" s="190" t="s">
        <v>154</v>
      </c>
      <c r="C1045" s="803" t="s">
        <v>306</v>
      </c>
      <c r="D1045" s="176">
        <v>273174</v>
      </c>
      <c r="E1045" s="716" t="s">
        <v>307</v>
      </c>
      <c r="F1045" s="837">
        <v>42653</v>
      </c>
      <c r="G1045" s="837">
        <v>42683</v>
      </c>
      <c r="H1045" s="815">
        <v>11688</v>
      </c>
      <c r="I1045" s="132"/>
    </row>
    <row r="1046" spans="1:9" ht="15.75" customHeight="1" thickBot="1" x14ac:dyDescent="0.3">
      <c r="A1046" s="175">
        <v>224296</v>
      </c>
      <c r="B1046" s="190" t="s">
        <v>154</v>
      </c>
      <c r="C1046" s="803" t="s">
        <v>306</v>
      </c>
      <c r="D1046" s="176">
        <v>11280</v>
      </c>
      <c r="E1046" s="716" t="s">
        <v>307</v>
      </c>
      <c r="F1046" s="837">
        <v>42671</v>
      </c>
      <c r="G1046" s="837">
        <v>42701</v>
      </c>
      <c r="H1046" s="815">
        <v>11711</v>
      </c>
      <c r="I1046" s="132"/>
    </row>
    <row r="1047" spans="1:9" ht="15.75" customHeight="1" thickBot="1" x14ac:dyDescent="0.3">
      <c r="A1047" s="175">
        <v>224324</v>
      </c>
      <c r="B1047" s="190" t="s">
        <v>154</v>
      </c>
      <c r="C1047" s="803" t="s">
        <v>306</v>
      </c>
      <c r="D1047" s="176">
        <v>108339</v>
      </c>
      <c r="E1047" s="716" t="s">
        <v>307</v>
      </c>
      <c r="F1047" s="837">
        <v>42671</v>
      </c>
      <c r="G1047" s="837">
        <v>42701</v>
      </c>
      <c r="H1047" s="815">
        <v>11711</v>
      </c>
      <c r="I1047" s="132"/>
    </row>
    <row r="1048" spans="1:9" ht="15.75" customHeight="1" thickBot="1" x14ac:dyDescent="0.3">
      <c r="A1048" s="175">
        <v>224325</v>
      </c>
      <c r="B1048" s="190" t="s">
        <v>154</v>
      </c>
      <c r="C1048" s="803" t="s">
        <v>306</v>
      </c>
      <c r="D1048" s="176">
        <v>1262373.68</v>
      </c>
      <c r="E1048" s="716" t="s">
        <v>307</v>
      </c>
      <c r="F1048" s="837">
        <v>42671</v>
      </c>
      <c r="G1048" s="837">
        <v>42701</v>
      </c>
      <c r="H1048" s="815">
        <v>11711</v>
      </c>
      <c r="I1048" s="132"/>
    </row>
    <row r="1049" spans="1:9" ht="15.75" customHeight="1" thickBot="1" x14ac:dyDescent="0.3">
      <c r="A1049" s="175">
        <v>224427</v>
      </c>
      <c r="B1049" s="190" t="s">
        <v>154</v>
      </c>
      <c r="C1049" s="803" t="s">
        <v>306</v>
      </c>
      <c r="D1049" s="176">
        <v>439069.74</v>
      </c>
      <c r="E1049" s="716" t="s">
        <v>307</v>
      </c>
      <c r="F1049" s="837">
        <v>42674</v>
      </c>
      <c r="G1049" s="837">
        <v>42704</v>
      </c>
      <c r="H1049" s="815">
        <v>11712</v>
      </c>
      <c r="I1049" s="132"/>
    </row>
    <row r="1050" spans="1:9" ht="15.75" customHeight="1" thickBot="1" x14ac:dyDescent="0.3">
      <c r="A1050" s="175">
        <v>224475</v>
      </c>
      <c r="B1050" s="190" t="s">
        <v>154</v>
      </c>
      <c r="C1050" s="803" t="s">
        <v>306</v>
      </c>
      <c r="D1050" s="176">
        <v>286950</v>
      </c>
      <c r="E1050" s="716" t="s">
        <v>307</v>
      </c>
      <c r="F1050" s="837">
        <v>42675</v>
      </c>
      <c r="G1050" s="836" t="s">
        <v>1614</v>
      </c>
      <c r="H1050" s="815">
        <v>11713</v>
      </c>
      <c r="I1050" s="132"/>
    </row>
    <row r="1051" spans="1:9" ht="15.75" customHeight="1" thickBot="1" x14ac:dyDescent="0.3">
      <c r="A1051" s="175">
        <v>224866</v>
      </c>
      <c r="B1051" s="190" t="s">
        <v>154</v>
      </c>
      <c r="C1051" s="803" t="s">
        <v>306</v>
      </c>
      <c r="D1051" s="176">
        <v>20859</v>
      </c>
      <c r="E1051" s="716" t="s">
        <v>307</v>
      </c>
      <c r="F1051" s="836" t="s">
        <v>1528</v>
      </c>
      <c r="G1051" s="836" t="s">
        <v>1615</v>
      </c>
      <c r="H1051" s="815">
        <v>11745</v>
      </c>
      <c r="I1051" s="132"/>
    </row>
    <row r="1052" spans="1:9" ht="15.75" customHeight="1" thickBot="1" x14ac:dyDescent="0.3">
      <c r="A1052" s="175">
        <v>225270</v>
      </c>
      <c r="B1052" s="190" t="s">
        <v>154</v>
      </c>
      <c r="C1052" s="803" t="s">
        <v>306</v>
      </c>
      <c r="D1052" s="176">
        <v>30090</v>
      </c>
      <c r="E1052" s="716" t="s">
        <v>307</v>
      </c>
      <c r="F1052" s="836" t="s">
        <v>2583</v>
      </c>
      <c r="G1052" s="836" t="s">
        <v>1616</v>
      </c>
      <c r="H1052" s="815">
        <v>11745</v>
      </c>
      <c r="I1052" s="132"/>
    </row>
    <row r="1053" spans="1:9" ht="15.75" customHeight="1" thickBot="1" x14ac:dyDescent="0.3">
      <c r="A1053" s="175">
        <v>236787</v>
      </c>
      <c r="B1053" s="190" t="s">
        <v>154</v>
      </c>
      <c r="C1053" s="803" t="s">
        <v>340</v>
      </c>
      <c r="D1053" s="176">
        <v>2407932.2200000002</v>
      </c>
      <c r="E1053" s="716" t="s">
        <v>307</v>
      </c>
      <c r="F1053" s="838">
        <v>42934</v>
      </c>
      <c r="G1053" s="836" t="s">
        <v>1525</v>
      </c>
      <c r="H1053" s="815">
        <v>12167</v>
      </c>
      <c r="I1053" s="132"/>
    </row>
    <row r="1054" spans="1:9" ht="15.75" customHeight="1" thickBot="1" x14ac:dyDescent="0.3">
      <c r="A1054" s="175">
        <v>236763</v>
      </c>
      <c r="B1054" s="190" t="s">
        <v>154</v>
      </c>
      <c r="C1054" s="803" t="s">
        <v>306</v>
      </c>
      <c r="D1054" s="176">
        <v>59470.5</v>
      </c>
      <c r="E1054" s="716" t="s">
        <v>307</v>
      </c>
      <c r="F1054" s="839">
        <v>42934</v>
      </c>
      <c r="G1054" s="836" t="s">
        <v>1525</v>
      </c>
      <c r="H1054" s="815">
        <v>12167</v>
      </c>
      <c r="I1054" s="132"/>
    </row>
    <row r="1055" spans="1:9" ht="15.75" customHeight="1" thickBot="1" x14ac:dyDescent="0.3">
      <c r="A1055" s="175">
        <v>225272</v>
      </c>
      <c r="B1055" s="190" t="s">
        <v>154</v>
      </c>
      <c r="C1055" s="803" t="s">
        <v>306</v>
      </c>
      <c r="D1055" s="176">
        <v>1705509.24</v>
      </c>
      <c r="E1055" s="716" t="s">
        <v>307</v>
      </c>
      <c r="F1055" s="840" t="s">
        <v>2583</v>
      </c>
      <c r="G1055" s="836" t="s">
        <v>1616</v>
      </c>
      <c r="H1055" s="815">
        <v>11745</v>
      </c>
      <c r="I1055" s="132"/>
    </row>
    <row r="1056" spans="1:9" ht="15.75" customHeight="1" thickBot="1" x14ac:dyDescent="0.3">
      <c r="A1056" s="175">
        <v>225360</v>
      </c>
      <c r="B1056" s="190" t="s">
        <v>154</v>
      </c>
      <c r="C1056" s="803" t="s">
        <v>306</v>
      </c>
      <c r="D1056" s="176">
        <v>164396.71</v>
      </c>
      <c r="E1056" s="716" t="s">
        <v>307</v>
      </c>
      <c r="F1056" s="841" t="s">
        <v>1728</v>
      </c>
      <c r="G1056" s="836" t="s">
        <v>1579</v>
      </c>
      <c r="H1056" s="815">
        <v>11745</v>
      </c>
      <c r="I1056" s="132"/>
    </row>
    <row r="1057" spans="1:11" ht="15.75" customHeight="1" thickBot="1" x14ac:dyDescent="0.3">
      <c r="A1057" s="175">
        <v>236891</v>
      </c>
      <c r="B1057" s="190" t="s">
        <v>154</v>
      </c>
      <c r="C1057" s="803" t="s">
        <v>308</v>
      </c>
      <c r="D1057" s="176">
        <v>207358.36</v>
      </c>
      <c r="E1057" s="716" t="s">
        <v>307</v>
      </c>
      <c r="F1057" s="839">
        <v>42936</v>
      </c>
      <c r="G1057" s="836" t="s">
        <v>1617</v>
      </c>
      <c r="H1057" s="815">
        <v>12169</v>
      </c>
      <c r="I1057" s="132"/>
    </row>
    <row r="1058" spans="1:11" ht="15.75" customHeight="1" thickBot="1" x14ac:dyDescent="0.3">
      <c r="A1058" s="175">
        <v>236880</v>
      </c>
      <c r="B1058" s="190" t="s">
        <v>154</v>
      </c>
      <c r="C1058" s="803" t="s">
        <v>308</v>
      </c>
      <c r="D1058" s="176">
        <v>179616</v>
      </c>
      <c r="E1058" s="716" t="s">
        <v>307</v>
      </c>
      <c r="F1058" s="839">
        <v>42936</v>
      </c>
      <c r="G1058" s="836" t="s">
        <v>1617</v>
      </c>
      <c r="H1058" s="815">
        <v>12169</v>
      </c>
      <c r="I1058" s="132"/>
    </row>
    <row r="1059" spans="1:11" ht="15.75" customHeight="1" thickBot="1" x14ac:dyDescent="0.3">
      <c r="A1059" s="175">
        <v>236902</v>
      </c>
      <c r="B1059" s="190" t="s">
        <v>154</v>
      </c>
      <c r="C1059" s="803" t="s">
        <v>308</v>
      </c>
      <c r="D1059" s="176">
        <v>168432</v>
      </c>
      <c r="E1059" s="716" t="s">
        <v>307</v>
      </c>
      <c r="F1059" s="839">
        <v>42937</v>
      </c>
      <c r="G1059" s="836" t="s">
        <v>1558</v>
      </c>
      <c r="H1059" s="815">
        <v>12169</v>
      </c>
      <c r="I1059" s="132"/>
    </row>
    <row r="1060" spans="1:11" ht="15.75" customHeight="1" thickBot="1" x14ac:dyDescent="0.3">
      <c r="A1060" s="175">
        <v>236927</v>
      </c>
      <c r="B1060" s="190" t="s">
        <v>154</v>
      </c>
      <c r="C1060" s="803" t="s">
        <v>308</v>
      </c>
      <c r="D1060" s="176">
        <v>83941.52</v>
      </c>
      <c r="E1060" s="716" t="s">
        <v>307</v>
      </c>
      <c r="F1060" s="839">
        <v>42937</v>
      </c>
      <c r="G1060" s="836" t="s">
        <v>1558</v>
      </c>
      <c r="H1060" s="815">
        <v>12169</v>
      </c>
      <c r="I1060" s="132"/>
    </row>
    <row r="1061" spans="1:11" ht="15.75" customHeight="1" thickBot="1" x14ac:dyDescent="0.3">
      <c r="A1061" s="175">
        <v>239558</v>
      </c>
      <c r="B1061" s="190" t="s">
        <v>154</v>
      </c>
      <c r="C1061" s="803" t="s">
        <v>306</v>
      </c>
      <c r="D1061" s="176">
        <v>73541.8</v>
      </c>
      <c r="E1061" s="716" t="s">
        <v>307</v>
      </c>
      <c r="F1061" s="839">
        <v>42937</v>
      </c>
      <c r="G1061" s="836" t="s">
        <v>1558</v>
      </c>
      <c r="H1061" s="815">
        <v>12248</v>
      </c>
      <c r="I1061" s="132"/>
      <c r="K1061" s="56"/>
    </row>
    <row r="1062" spans="1:11" ht="15.75" customHeight="1" thickBot="1" x14ac:dyDescent="0.3">
      <c r="A1062" s="175">
        <v>239578</v>
      </c>
      <c r="B1062" s="190" t="s">
        <v>154</v>
      </c>
      <c r="C1062" s="803" t="s">
        <v>340</v>
      </c>
      <c r="D1062" s="176">
        <v>1707692.67</v>
      </c>
      <c r="E1062" s="716" t="s">
        <v>307</v>
      </c>
      <c r="F1062" s="839">
        <v>42990</v>
      </c>
      <c r="G1062" s="837">
        <v>43020</v>
      </c>
      <c r="H1062" s="815">
        <v>12250</v>
      </c>
      <c r="I1062" s="132"/>
    </row>
    <row r="1063" spans="1:11" ht="15.75" customHeight="1" thickBot="1" x14ac:dyDescent="0.3">
      <c r="A1063" s="175">
        <v>239847</v>
      </c>
      <c r="B1063" s="190" t="s">
        <v>154</v>
      </c>
      <c r="C1063" s="803" t="s">
        <v>340</v>
      </c>
      <c r="D1063" s="176">
        <v>112072.6</v>
      </c>
      <c r="E1063" s="716" t="s">
        <v>307</v>
      </c>
      <c r="F1063" s="839">
        <v>42993</v>
      </c>
      <c r="G1063" s="837">
        <v>43023</v>
      </c>
      <c r="H1063" s="815">
        <v>12245</v>
      </c>
      <c r="I1063" s="132"/>
    </row>
    <row r="1064" spans="1:11" ht="15.75" customHeight="1" thickBot="1" x14ac:dyDescent="0.3">
      <c r="A1064" s="175">
        <v>240127</v>
      </c>
      <c r="B1064" s="190" t="s">
        <v>154</v>
      </c>
      <c r="C1064" s="803" t="s">
        <v>340</v>
      </c>
      <c r="D1064" s="176">
        <v>505641.07</v>
      </c>
      <c r="E1064" s="716" t="s">
        <v>307</v>
      </c>
      <c r="F1064" s="839">
        <v>42998</v>
      </c>
      <c r="G1064" s="837">
        <v>43028</v>
      </c>
      <c r="H1064" s="815">
        <v>12262</v>
      </c>
      <c r="I1064" s="132"/>
    </row>
    <row r="1065" spans="1:11" ht="15.75" customHeight="1" thickBot="1" x14ac:dyDescent="0.3">
      <c r="A1065" s="175">
        <v>240203</v>
      </c>
      <c r="B1065" s="190" t="s">
        <v>154</v>
      </c>
      <c r="C1065" s="803" t="s">
        <v>340</v>
      </c>
      <c r="D1065" s="176">
        <v>175450</v>
      </c>
      <c r="E1065" s="716" t="s">
        <v>307</v>
      </c>
      <c r="F1065" s="839">
        <v>43003</v>
      </c>
      <c r="G1065" s="837">
        <v>43033</v>
      </c>
      <c r="H1065" s="815">
        <v>12267</v>
      </c>
      <c r="I1065" s="132"/>
    </row>
    <row r="1066" spans="1:11" ht="15.75" customHeight="1" thickBot="1" x14ac:dyDescent="0.3">
      <c r="A1066" s="190">
        <v>258151</v>
      </c>
      <c r="B1066" s="190" t="s">
        <v>154</v>
      </c>
      <c r="C1066" s="803" t="s">
        <v>2075</v>
      </c>
      <c r="D1066" s="176">
        <v>167437.5</v>
      </c>
      <c r="E1066" s="716" t="s">
        <v>307</v>
      </c>
      <c r="F1066" s="842" t="s">
        <v>1472</v>
      </c>
      <c r="G1066" s="837">
        <v>43371</v>
      </c>
      <c r="H1066" s="815">
        <v>12769</v>
      </c>
      <c r="I1066" s="132"/>
    </row>
    <row r="1067" spans="1:11" ht="15.75" customHeight="1" thickBot="1" x14ac:dyDescent="0.3">
      <c r="A1067" s="190">
        <v>272439</v>
      </c>
      <c r="B1067" s="190" t="s">
        <v>154</v>
      </c>
      <c r="C1067" s="803" t="s">
        <v>340</v>
      </c>
      <c r="D1067" s="176">
        <v>46350</v>
      </c>
      <c r="E1067" s="716" t="s">
        <v>307</v>
      </c>
      <c r="F1067" s="839">
        <v>43902</v>
      </c>
      <c r="G1067" s="836" t="s">
        <v>1761</v>
      </c>
      <c r="H1067" s="815">
        <v>13422</v>
      </c>
      <c r="I1067" s="132"/>
    </row>
    <row r="1068" spans="1:11" ht="15.75" customHeight="1" thickBot="1" x14ac:dyDescent="0.3">
      <c r="A1068" s="190">
        <v>272440</v>
      </c>
      <c r="B1068" s="190" t="s">
        <v>154</v>
      </c>
      <c r="C1068" s="803" t="s">
        <v>340</v>
      </c>
      <c r="D1068" s="176">
        <v>23903.4</v>
      </c>
      <c r="E1068" s="716" t="s">
        <v>307</v>
      </c>
      <c r="F1068" s="839">
        <v>43902</v>
      </c>
      <c r="G1068" s="836" t="s">
        <v>1761</v>
      </c>
      <c r="H1068" s="815">
        <v>13422</v>
      </c>
      <c r="I1068" s="132"/>
    </row>
    <row r="1069" spans="1:11" ht="15.75" customHeight="1" thickBot="1" x14ac:dyDescent="0.3">
      <c r="A1069" s="190">
        <v>272415</v>
      </c>
      <c r="B1069" s="190" t="s">
        <v>154</v>
      </c>
      <c r="C1069" s="803" t="s">
        <v>340</v>
      </c>
      <c r="D1069" s="176">
        <v>57845.599999999999</v>
      </c>
      <c r="E1069" s="716" t="s">
        <v>307</v>
      </c>
      <c r="F1069" s="839">
        <v>43902</v>
      </c>
      <c r="G1069" s="836" t="s">
        <v>1761</v>
      </c>
      <c r="H1069" s="815">
        <v>13422</v>
      </c>
      <c r="I1069" s="132"/>
    </row>
    <row r="1070" spans="1:11" ht="15.75" customHeight="1" thickBot="1" x14ac:dyDescent="0.3">
      <c r="A1070" s="190">
        <v>272423</v>
      </c>
      <c r="B1070" s="190" t="s">
        <v>154</v>
      </c>
      <c r="C1070" s="803" t="s">
        <v>340</v>
      </c>
      <c r="D1070" s="176">
        <v>15927</v>
      </c>
      <c r="E1070" s="716" t="s">
        <v>307</v>
      </c>
      <c r="F1070" s="839">
        <v>43902</v>
      </c>
      <c r="G1070" s="836" t="s">
        <v>1761</v>
      </c>
      <c r="H1070" s="815">
        <v>13422</v>
      </c>
      <c r="I1070" s="132"/>
    </row>
    <row r="1071" spans="1:11" ht="15.75" customHeight="1" thickBot="1" x14ac:dyDescent="0.3">
      <c r="A1071" s="190">
        <v>272427</v>
      </c>
      <c r="B1071" s="190" t="s">
        <v>154</v>
      </c>
      <c r="C1071" s="803" t="s">
        <v>340</v>
      </c>
      <c r="D1071" s="176">
        <v>833367.42</v>
      </c>
      <c r="E1071" s="716" t="s">
        <v>307</v>
      </c>
      <c r="F1071" s="839">
        <v>43902</v>
      </c>
      <c r="G1071" s="836" t="s">
        <v>1761</v>
      </c>
      <c r="H1071" s="815">
        <v>13422</v>
      </c>
      <c r="I1071" s="132"/>
    </row>
    <row r="1072" spans="1:11" ht="15.75" customHeight="1" thickBot="1" x14ac:dyDescent="0.3">
      <c r="A1072" s="175">
        <v>260432</v>
      </c>
      <c r="B1072" s="190" t="s">
        <v>154</v>
      </c>
      <c r="C1072" s="803" t="s">
        <v>306</v>
      </c>
      <c r="D1072" s="176">
        <v>33174.6</v>
      </c>
      <c r="E1072" s="716" t="s">
        <v>307</v>
      </c>
      <c r="F1072" s="839">
        <v>43383</v>
      </c>
      <c r="G1072" s="837">
        <v>43413</v>
      </c>
      <c r="H1072" s="815">
        <v>12927</v>
      </c>
    </row>
    <row r="1073" spans="1:8" ht="15.75" customHeight="1" thickBot="1" x14ac:dyDescent="0.3">
      <c r="A1073" s="175">
        <v>260431</v>
      </c>
      <c r="B1073" s="190" t="s">
        <v>154</v>
      </c>
      <c r="C1073" s="803" t="s">
        <v>306</v>
      </c>
      <c r="D1073" s="176">
        <v>92050</v>
      </c>
      <c r="E1073" s="716" t="s">
        <v>307</v>
      </c>
      <c r="F1073" s="839">
        <v>43383</v>
      </c>
      <c r="G1073" s="837">
        <v>43413</v>
      </c>
      <c r="H1073" s="815">
        <v>12929</v>
      </c>
    </row>
    <row r="1074" spans="1:8" ht="15.75" customHeight="1" thickBot="1" x14ac:dyDescent="0.3">
      <c r="A1074" s="175">
        <v>264307</v>
      </c>
      <c r="B1074" s="190" t="s">
        <v>154</v>
      </c>
      <c r="C1074" s="803" t="s">
        <v>340</v>
      </c>
      <c r="D1074" s="176">
        <v>818495.25</v>
      </c>
      <c r="E1074" s="716" t="s">
        <v>307</v>
      </c>
      <c r="F1074" s="839">
        <v>43537</v>
      </c>
      <c r="G1074" s="836" t="s">
        <v>1496</v>
      </c>
      <c r="H1074" s="815">
        <v>13049</v>
      </c>
    </row>
    <row r="1075" spans="1:8" ht="15.75" customHeight="1" thickBot="1" x14ac:dyDescent="0.3">
      <c r="A1075" s="175">
        <v>273206</v>
      </c>
      <c r="B1075" s="190" t="s">
        <v>154</v>
      </c>
      <c r="C1075" s="803" t="s">
        <v>340</v>
      </c>
      <c r="D1075" s="176">
        <v>117776</v>
      </c>
      <c r="E1075" s="716" t="s">
        <v>307</v>
      </c>
      <c r="F1075" s="842" t="s">
        <v>2584</v>
      </c>
      <c r="G1075" s="836" t="s">
        <v>1859</v>
      </c>
      <c r="H1075" s="815">
        <v>13425</v>
      </c>
    </row>
    <row r="1076" spans="1:8" ht="15.75" customHeight="1" thickBot="1" x14ac:dyDescent="0.3">
      <c r="A1076" s="175">
        <v>272912</v>
      </c>
      <c r="B1076" s="190" t="s">
        <v>154</v>
      </c>
      <c r="C1076" s="832" t="s">
        <v>340</v>
      </c>
      <c r="D1076" s="176">
        <v>39744.74</v>
      </c>
      <c r="E1076" s="716" t="s">
        <v>307</v>
      </c>
      <c r="F1076" s="842" t="s">
        <v>2478</v>
      </c>
      <c r="G1076" s="836" t="s">
        <v>1860</v>
      </c>
      <c r="H1076" s="815">
        <v>13424</v>
      </c>
    </row>
    <row r="1077" spans="1:8" ht="15.75" customHeight="1" thickBot="1" x14ac:dyDescent="0.3">
      <c r="A1077" s="175">
        <v>272924</v>
      </c>
      <c r="B1077" s="190" t="s">
        <v>154</v>
      </c>
      <c r="C1077" s="832" t="s">
        <v>340</v>
      </c>
      <c r="D1077" s="176">
        <v>108377.04</v>
      </c>
      <c r="E1077" s="716" t="s">
        <v>307</v>
      </c>
      <c r="F1077" s="842" t="s">
        <v>2478</v>
      </c>
      <c r="G1077" s="836" t="s">
        <v>1655</v>
      </c>
      <c r="H1077" s="815">
        <v>13424</v>
      </c>
    </row>
    <row r="1078" spans="1:8" ht="15.75" customHeight="1" thickBot="1" x14ac:dyDescent="0.3">
      <c r="A1078" s="175">
        <v>272925</v>
      </c>
      <c r="B1078" s="190" t="s">
        <v>154</v>
      </c>
      <c r="C1078" s="832" t="s">
        <v>340</v>
      </c>
      <c r="D1078" s="176">
        <v>97416.92</v>
      </c>
      <c r="E1078" s="716" t="s">
        <v>307</v>
      </c>
      <c r="F1078" s="842" t="s">
        <v>2478</v>
      </c>
      <c r="G1078" s="836" t="s">
        <v>1463</v>
      </c>
      <c r="H1078" s="815">
        <v>13424</v>
      </c>
    </row>
    <row r="1079" spans="1:8" ht="15.75" customHeight="1" thickBot="1" x14ac:dyDescent="0.3">
      <c r="A1079" s="175">
        <v>272905</v>
      </c>
      <c r="B1079" s="190" t="s">
        <v>154</v>
      </c>
      <c r="C1079" s="832" t="s">
        <v>340</v>
      </c>
      <c r="D1079" s="176">
        <v>64803</v>
      </c>
      <c r="E1079" s="716" t="s">
        <v>307</v>
      </c>
      <c r="F1079" s="842" t="s">
        <v>2478</v>
      </c>
      <c r="G1079" s="836" t="s">
        <v>1861</v>
      </c>
      <c r="H1079" s="815">
        <v>13424</v>
      </c>
    </row>
    <row r="1080" spans="1:8" ht="15.75" customHeight="1" thickBot="1" x14ac:dyDescent="0.3">
      <c r="A1080" s="175">
        <v>272911</v>
      </c>
      <c r="B1080" s="190" t="s">
        <v>154</v>
      </c>
      <c r="C1080" s="832" t="s">
        <v>340</v>
      </c>
      <c r="D1080" s="176">
        <v>1919027.33</v>
      </c>
      <c r="E1080" s="716" t="s">
        <v>307</v>
      </c>
      <c r="F1080" s="842" t="s">
        <v>2478</v>
      </c>
      <c r="G1080" s="836" t="s">
        <v>1663</v>
      </c>
      <c r="H1080" s="815">
        <v>13424</v>
      </c>
    </row>
    <row r="1081" spans="1:8" ht="15.75" customHeight="1" thickBot="1" x14ac:dyDescent="0.3">
      <c r="A1081" s="175">
        <v>131212</v>
      </c>
      <c r="B1081" s="190" t="s">
        <v>154</v>
      </c>
      <c r="C1081" s="803" t="s">
        <v>308</v>
      </c>
      <c r="D1081" s="176">
        <v>84091.55</v>
      </c>
      <c r="E1081" s="716" t="s">
        <v>307</v>
      </c>
      <c r="F1081" s="839">
        <v>43537</v>
      </c>
      <c r="G1081" s="836" t="s">
        <v>1744</v>
      </c>
      <c r="H1081" s="815">
        <v>13049</v>
      </c>
    </row>
    <row r="1082" spans="1:8" ht="15.75" customHeight="1" thickBot="1" x14ac:dyDescent="0.3">
      <c r="A1082" s="175">
        <v>26304</v>
      </c>
      <c r="B1082" s="190" t="s">
        <v>154</v>
      </c>
      <c r="C1082" s="803" t="s">
        <v>340</v>
      </c>
      <c r="D1082" s="176">
        <v>112078</v>
      </c>
      <c r="E1082" s="716" t="s">
        <v>307</v>
      </c>
      <c r="F1082" s="839">
        <v>43537</v>
      </c>
      <c r="G1082" s="836" t="s">
        <v>1744</v>
      </c>
      <c r="H1082" s="815">
        <v>13049</v>
      </c>
    </row>
    <row r="1083" spans="1:8" ht="15.75" customHeight="1" thickBot="1" x14ac:dyDescent="0.3">
      <c r="A1083" s="175">
        <v>131119</v>
      </c>
      <c r="B1083" s="190" t="s">
        <v>154</v>
      </c>
      <c r="C1083" s="803" t="s">
        <v>340</v>
      </c>
      <c r="D1083" s="176">
        <v>154650.6</v>
      </c>
      <c r="E1083" s="716" t="s">
        <v>307</v>
      </c>
      <c r="F1083" s="842" t="s">
        <v>1549</v>
      </c>
      <c r="G1083" s="837">
        <v>43497</v>
      </c>
      <c r="H1083" s="815">
        <v>12985</v>
      </c>
    </row>
    <row r="1084" spans="1:8" ht="15.75" customHeight="1" thickBot="1" x14ac:dyDescent="0.3">
      <c r="A1084" s="175">
        <v>131056</v>
      </c>
      <c r="B1084" s="190" t="s">
        <v>154</v>
      </c>
      <c r="C1084" s="803" t="s">
        <v>340</v>
      </c>
      <c r="D1084" s="176">
        <v>17625</v>
      </c>
      <c r="E1084" s="716" t="s">
        <v>307</v>
      </c>
      <c r="F1084" s="842" t="s">
        <v>1549</v>
      </c>
      <c r="G1084" s="837">
        <v>43497</v>
      </c>
      <c r="H1084" s="815">
        <v>12985</v>
      </c>
    </row>
    <row r="1085" spans="1:8" ht="15.75" customHeight="1" thickBot="1" x14ac:dyDescent="0.3">
      <c r="A1085" s="175">
        <v>265432</v>
      </c>
      <c r="B1085" s="190" t="s">
        <v>154</v>
      </c>
      <c r="C1085" s="803" t="s">
        <v>340</v>
      </c>
      <c r="D1085" s="176">
        <v>23100</v>
      </c>
      <c r="E1085" s="716" t="s">
        <v>307</v>
      </c>
      <c r="F1085" s="842" t="s">
        <v>2474</v>
      </c>
      <c r="G1085" s="837">
        <v>43600</v>
      </c>
      <c r="H1085" s="815">
        <v>13128</v>
      </c>
    </row>
    <row r="1086" spans="1:8" ht="15.75" customHeight="1" thickBot="1" x14ac:dyDescent="0.3">
      <c r="A1086" s="175">
        <v>265431</v>
      </c>
      <c r="B1086" s="190" t="s">
        <v>154</v>
      </c>
      <c r="C1086" s="803" t="s">
        <v>340</v>
      </c>
      <c r="D1086" s="176">
        <v>1993898.26</v>
      </c>
      <c r="E1086" s="716" t="s">
        <v>307</v>
      </c>
      <c r="F1086" s="842" t="s">
        <v>2474</v>
      </c>
      <c r="G1086" s="837">
        <v>43600</v>
      </c>
      <c r="H1086" s="815">
        <v>13128</v>
      </c>
    </row>
    <row r="1087" spans="1:8" ht="15.75" customHeight="1" thickBot="1" x14ac:dyDescent="0.3">
      <c r="A1087" s="175">
        <v>211618</v>
      </c>
      <c r="B1087" s="190" t="s">
        <v>154</v>
      </c>
      <c r="C1087" s="803" t="s">
        <v>306</v>
      </c>
      <c r="D1087" s="176">
        <v>53400</v>
      </c>
      <c r="E1087" s="716" t="s">
        <v>307</v>
      </c>
      <c r="F1087" s="842" t="s">
        <v>1855</v>
      </c>
      <c r="G1087" s="837">
        <v>44094</v>
      </c>
      <c r="H1087" s="815">
        <v>13431</v>
      </c>
    </row>
    <row r="1088" spans="1:8" ht="15.75" customHeight="1" thickBot="1" x14ac:dyDescent="0.3">
      <c r="A1088" s="175">
        <v>218462</v>
      </c>
      <c r="B1088" s="190" t="s">
        <v>154</v>
      </c>
      <c r="C1088" s="803" t="s">
        <v>306</v>
      </c>
      <c r="D1088" s="176">
        <v>31200</v>
      </c>
      <c r="E1088" s="716" t="s">
        <v>307</v>
      </c>
      <c r="F1088" s="842" t="s">
        <v>1855</v>
      </c>
      <c r="G1088" s="837">
        <v>44094</v>
      </c>
      <c r="H1088" s="815">
        <v>13431</v>
      </c>
    </row>
    <row r="1089" spans="1:11" ht="15.75" customHeight="1" thickBot="1" x14ac:dyDescent="0.3">
      <c r="A1089" s="175">
        <v>304505</v>
      </c>
      <c r="B1089" s="190" t="s">
        <v>154</v>
      </c>
      <c r="C1089" s="803" t="s">
        <v>306</v>
      </c>
      <c r="D1089" s="176">
        <v>156312</v>
      </c>
      <c r="E1089" s="716" t="s">
        <v>307</v>
      </c>
      <c r="F1089" s="839">
        <v>44131</v>
      </c>
      <c r="G1089" s="837">
        <v>44161</v>
      </c>
      <c r="H1089" s="815">
        <v>13440</v>
      </c>
    </row>
    <row r="1090" spans="1:11" ht="15.75" customHeight="1" thickBot="1" x14ac:dyDescent="0.3">
      <c r="A1090" s="175">
        <v>305134</v>
      </c>
      <c r="B1090" s="190" t="s">
        <v>154</v>
      </c>
      <c r="C1090" s="803" t="s">
        <v>306</v>
      </c>
      <c r="D1090" s="176">
        <v>134360</v>
      </c>
      <c r="E1090" s="716" t="s">
        <v>307</v>
      </c>
      <c r="F1090" s="839">
        <v>44131</v>
      </c>
      <c r="G1090" s="837">
        <v>44161</v>
      </c>
      <c r="H1090" s="815">
        <v>13440</v>
      </c>
    </row>
    <row r="1091" spans="1:11" ht="15.75" customHeight="1" thickBot="1" x14ac:dyDescent="0.3">
      <c r="A1091" s="175">
        <v>305909</v>
      </c>
      <c r="B1091" s="190" t="s">
        <v>154</v>
      </c>
      <c r="C1091" s="803" t="s">
        <v>306</v>
      </c>
      <c r="D1091" s="176">
        <v>199456</v>
      </c>
      <c r="E1091" s="716" t="s">
        <v>307</v>
      </c>
      <c r="F1091" s="839">
        <v>44134</v>
      </c>
      <c r="G1091" s="837">
        <v>44164</v>
      </c>
      <c r="H1091" s="815">
        <v>13440</v>
      </c>
    </row>
    <row r="1092" spans="1:11" ht="15.75" customHeight="1" thickBot="1" x14ac:dyDescent="0.3">
      <c r="A1092" s="175">
        <v>73575</v>
      </c>
      <c r="B1092" s="190" t="s">
        <v>154</v>
      </c>
      <c r="C1092" s="803" t="s">
        <v>306</v>
      </c>
      <c r="D1092" s="176">
        <v>1880087.42</v>
      </c>
      <c r="E1092" s="716" t="s">
        <v>307</v>
      </c>
      <c r="F1092" s="839">
        <v>43973</v>
      </c>
      <c r="G1092" s="837">
        <v>44003</v>
      </c>
      <c r="H1092" s="815">
        <v>13427</v>
      </c>
    </row>
    <row r="1093" spans="1:11" ht="15.75" customHeight="1" thickBot="1" x14ac:dyDescent="0.3">
      <c r="A1093" s="175">
        <v>272031</v>
      </c>
      <c r="B1093" s="190" t="s">
        <v>154</v>
      </c>
      <c r="C1093" s="803" t="s">
        <v>306</v>
      </c>
      <c r="D1093" s="176">
        <v>73500</v>
      </c>
      <c r="E1093" s="716" t="s">
        <v>307</v>
      </c>
      <c r="F1093" s="839">
        <v>43892</v>
      </c>
      <c r="G1093" s="836" t="s">
        <v>1903</v>
      </c>
      <c r="H1093" s="815">
        <v>13437</v>
      </c>
    </row>
    <row r="1094" spans="1:11" ht="15.75" customHeight="1" thickBot="1" x14ac:dyDescent="0.3">
      <c r="A1094" s="175">
        <v>73574</v>
      </c>
      <c r="B1094" s="190" t="s">
        <v>154</v>
      </c>
      <c r="C1094" s="803" t="s">
        <v>306</v>
      </c>
      <c r="D1094" s="176">
        <v>4332.74</v>
      </c>
      <c r="E1094" s="716" t="s">
        <v>307</v>
      </c>
      <c r="F1094" s="839">
        <v>43973</v>
      </c>
      <c r="G1094" s="837">
        <v>44003</v>
      </c>
      <c r="H1094" s="815">
        <v>13427</v>
      </c>
    </row>
    <row r="1095" spans="1:11" ht="15.75" customHeight="1" thickBot="1" x14ac:dyDescent="0.3">
      <c r="A1095" s="175">
        <v>73572</v>
      </c>
      <c r="B1095" s="190" t="s">
        <v>154</v>
      </c>
      <c r="C1095" s="803" t="s">
        <v>306</v>
      </c>
      <c r="D1095" s="176">
        <v>82311</v>
      </c>
      <c r="E1095" s="716" t="s">
        <v>307</v>
      </c>
      <c r="F1095" s="839">
        <v>43973</v>
      </c>
      <c r="G1095" s="837">
        <v>44003</v>
      </c>
      <c r="H1095" s="815">
        <v>13427</v>
      </c>
    </row>
    <row r="1096" spans="1:11" ht="15.75" customHeight="1" thickBot="1" x14ac:dyDescent="0.3">
      <c r="A1096" s="175">
        <v>100112</v>
      </c>
      <c r="B1096" s="190" t="s">
        <v>154</v>
      </c>
      <c r="C1096" s="803" t="s">
        <v>310</v>
      </c>
      <c r="D1096" s="176">
        <v>140400</v>
      </c>
      <c r="E1096" s="716" t="s">
        <v>307</v>
      </c>
      <c r="F1096" s="839">
        <v>44000</v>
      </c>
      <c r="G1096" s="837">
        <v>44030</v>
      </c>
      <c r="H1096" s="815">
        <v>13430</v>
      </c>
    </row>
    <row r="1097" spans="1:11" ht="15.75" customHeight="1" thickBot="1" x14ac:dyDescent="0.3">
      <c r="A1097" s="175">
        <v>265380</v>
      </c>
      <c r="B1097" s="190" t="s">
        <v>154</v>
      </c>
      <c r="C1097" s="803" t="s">
        <v>340</v>
      </c>
      <c r="D1097" s="176">
        <v>863933.73</v>
      </c>
      <c r="E1097" s="716" t="s">
        <v>307</v>
      </c>
      <c r="F1097" s="839">
        <v>44099</v>
      </c>
      <c r="G1097" s="837">
        <v>44129</v>
      </c>
      <c r="H1097" s="815">
        <v>13432</v>
      </c>
    </row>
    <row r="1098" spans="1:11" ht="15.75" customHeight="1" thickBot="1" x14ac:dyDescent="0.3">
      <c r="A1098" s="175">
        <v>265183</v>
      </c>
      <c r="B1098" s="190" t="s">
        <v>154</v>
      </c>
      <c r="C1098" s="803" t="s">
        <v>340</v>
      </c>
      <c r="D1098" s="176">
        <v>46216</v>
      </c>
      <c r="E1098" s="716" t="s">
        <v>307</v>
      </c>
      <c r="F1098" s="839">
        <v>44099</v>
      </c>
      <c r="G1098" s="837">
        <v>44129</v>
      </c>
      <c r="H1098" s="815">
        <v>13432</v>
      </c>
    </row>
    <row r="1099" spans="1:11" ht="15.75" customHeight="1" thickBot="1" x14ac:dyDescent="0.3">
      <c r="A1099" s="175">
        <v>265398</v>
      </c>
      <c r="B1099" s="190" t="s">
        <v>154</v>
      </c>
      <c r="C1099" s="803" t="s">
        <v>340</v>
      </c>
      <c r="D1099" s="176">
        <v>79624.56</v>
      </c>
      <c r="E1099" s="716" t="s">
        <v>307</v>
      </c>
      <c r="F1099" s="839">
        <v>44099</v>
      </c>
      <c r="G1099" s="837">
        <v>44129</v>
      </c>
      <c r="H1099" s="815">
        <v>13432</v>
      </c>
    </row>
    <row r="1100" spans="1:11" ht="15.75" customHeight="1" thickBot="1" x14ac:dyDescent="0.3">
      <c r="A1100" s="175">
        <v>339728</v>
      </c>
      <c r="B1100" s="190" t="s">
        <v>154</v>
      </c>
      <c r="C1100" s="803" t="s">
        <v>340</v>
      </c>
      <c r="D1100" s="176">
        <v>2062563.14</v>
      </c>
      <c r="E1100" s="716" t="s">
        <v>307</v>
      </c>
      <c r="F1100" s="842" t="s">
        <v>2412</v>
      </c>
      <c r="G1100" s="836" t="s">
        <v>1904</v>
      </c>
      <c r="H1100" s="815">
        <v>13441</v>
      </c>
    </row>
    <row r="1101" spans="1:11" ht="15.75" customHeight="1" thickBot="1" x14ac:dyDescent="0.3">
      <c r="A1101" s="175">
        <v>273294</v>
      </c>
      <c r="B1101" s="190" t="s">
        <v>154</v>
      </c>
      <c r="C1101" s="803" t="s">
        <v>308</v>
      </c>
      <c r="D1101" s="176">
        <v>22395</v>
      </c>
      <c r="E1101" s="716" t="s">
        <v>307</v>
      </c>
      <c r="F1101" s="842" t="s">
        <v>2585</v>
      </c>
      <c r="G1101" s="837">
        <v>43974</v>
      </c>
      <c r="H1101" s="815">
        <v>13426</v>
      </c>
    </row>
    <row r="1102" spans="1:11" ht="15.75" customHeight="1" thickBot="1" x14ac:dyDescent="0.3">
      <c r="A1102" s="175">
        <v>267492</v>
      </c>
      <c r="B1102" s="190" t="s">
        <v>154</v>
      </c>
      <c r="C1102" s="803" t="s">
        <v>310</v>
      </c>
      <c r="D1102" s="176">
        <v>134225.64000000001</v>
      </c>
      <c r="E1102" s="716" t="s">
        <v>307</v>
      </c>
      <c r="F1102" s="839">
        <v>44103</v>
      </c>
      <c r="G1102" s="837">
        <v>44133</v>
      </c>
      <c r="H1102" s="815">
        <v>13433</v>
      </c>
    </row>
    <row r="1103" spans="1:11" ht="15.75" customHeight="1" thickBot="1" x14ac:dyDescent="0.3">
      <c r="A1103" s="175">
        <v>268191</v>
      </c>
      <c r="B1103" s="190" t="s">
        <v>154</v>
      </c>
      <c r="C1103" s="803" t="s">
        <v>310</v>
      </c>
      <c r="D1103" s="176">
        <v>146294.68</v>
      </c>
      <c r="E1103" s="716" t="s">
        <v>307</v>
      </c>
      <c r="F1103" s="839">
        <v>44103</v>
      </c>
      <c r="G1103" s="837">
        <v>44133</v>
      </c>
      <c r="H1103" s="815">
        <v>13433</v>
      </c>
      <c r="K1103" s="56"/>
    </row>
    <row r="1104" spans="1:11" ht="15.75" customHeight="1" thickBot="1" x14ac:dyDescent="0.3">
      <c r="A1104" s="175">
        <v>268980</v>
      </c>
      <c r="B1104" s="190" t="s">
        <v>154</v>
      </c>
      <c r="C1104" s="803" t="s">
        <v>310</v>
      </c>
      <c r="D1104" s="176">
        <v>125045.64</v>
      </c>
      <c r="E1104" s="716" t="s">
        <v>307</v>
      </c>
      <c r="F1104" s="839">
        <v>44103</v>
      </c>
      <c r="G1104" s="837">
        <v>44133</v>
      </c>
      <c r="H1104" s="815">
        <v>13433</v>
      </c>
      <c r="K1104" s="56"/>
    </row>
    <row r="1105" spans="1:11" ht="15.75" customHeight="1" thickBot="1" x14ac:dyDescent="0.3">
      <c r="A1105" s="175">
        <v>414452</v>
      </c>
      <c r="B1105" s="190" t="s">
        <v>154</v>
      </c>
      <c r="C1105" s="803" t="s">
        <v>340</v>
      </c>
      <c r="D1105" s="176">
        <v>1218535.1000000001</v>
      </c>
      <c r="E1105" s="716" t="s">
        <v>307</v>
      </c>
      <c r="F1105" s="842" t="s">
        <v>1952</v>
      </c>
      <c r="G1105" s="837">
        <v>44253</v>
      </c>
      <c r="H1105" s="815">
        <v>13444</v>
      </c>
      <c r="K1105" s="56"/>
    </row>
    <row r="1106" spans="1:11" ht="15.75" customHeight="1" thickBot="1" x14ac:dyDescent="0.3">
      <c r="A1106" s="175">
        <v>414449</v>
      </c>
      <c r="B1106" s="190" t="s">
        <v>154</v>
      </c>
      <c r="C1106" s="803" t="s">
        <v>340</v>
      </c>
      <c r="D1106" s="176">
        <v>10518</v>
      </c>
      <c r="E1106" s="716" t="s">
        <v>307</v>
      </c>
      <c r="F1106" s="842" t="s">
        <v>1952</v>
      </c>
      <c r="G1106" s="837">
        <v>44253</v>
      </c>
      <c r="H1106" s="815">
        <v>13444</v>
      </c>
      <c r="K1106" s="56"/>
    </row>
    <row r="1107" spans="1:11" ht="15.75" customHeight="1" thickBot="1" x14ac:dyDescent="0.3">
      <c r="A1107" s="175">
        <v>443000</v>
      </c>
      <c r="B1107" s="190" t="s">
        <v>154</v>
      </c>
      <c r="C1107" s="803" t="s">
        <v>340</v>
      </c>
      <c r="D1107" s="176">
        <v>1713891.77</v>
      </c>
      <c r="E1107" s="716" t="s">
        <v>307</v>
      </c>
      <c r="F1107" s="839">
        <v>44246</v>
      </c>
      <c r="G1107" s="837">
        <v>44276</v>
      </c>
      <c r="H1107" s="815">
        <v>13445</v>
      </c>
    </row>
    <row r="1108" spans="1:11" ht="15.75" customHeight="1" thickBot="1" x14ac:dyDescent="0.3">
      <c r="A1108" s="175">
        <v>442993</v>
      </c>
      <c r="B1108" s="190" t="s">
        <v>154</v>
      </c>
      <c r="C1108" s="803" t="s">
        <v>340</v>
      </c>
      <c r="D1108" s="176">
        <v>27962.16</v>
      </c>
      <c r="E1108" s="716" t="s">
        <v>307</v>
      </c>
      <c r="F1108" s="839">
        <v>44246</v>
      </c>
      <c r="G1108" s="837">
        <v>44276</v>
      </c>
      <c r="H1108" s="815">
        <v>13445</v>
      </c>
    </row>
    <row r="1109" spans="1:11" ht="15.75" customHeight="1" thickBot="1" x14ac:dyDescent="0.3">
      <c r="A1109" s="175">
        <v>291170</v>
      </c>
      <c r="B1109" s="190" t="s">
        <v>154</v>
      </c>
      <c r="C1109" s="803" t="s">
        <v>340</v>
      </c>
      <c r="D1109" s="176">
        <v>1556</v>
      </c>
      <c r="E1109" s="716" t="s">
        <v>307</v>
      </c>
      <c r="F1109" s="839">
        <v>44120</v>
      </c>
      <c r="G1109" s="837">
        <v>44150</v>
      </c>
      <c r="H1109" s="815">
        <v>13439</v>
      </c>
    </row>
    <row r="1110" spans="1:11" ht="15.75" customHeight="1" thickBot="1" x14ac:dyDescent="0.3">
      <c r="A1110" s="175">
        <v>291375</v>
      </c>
      <c r="B1110" s="190" t="s">
        <v>154</v>
      </c>
      <c r="C1110" s="803" t="s">
        <v>340</v>
      </c>
      <c r="D1110" s="176">
        <v>2522457.2200000002</v>
      </c>
      <c r="E1110" s="776" t="s">
        <v>307</v>
      </c>
      <c r="F1110" s="839">
        <v>44120</v>
      </c>
      <c r="G1110" s="837">
        <v>44150</v>
      </c>
      <c r="H1110" s="815">
        <v>13439</v>
      </c>
    </row>
    <row r="1111" spans="1:11" ht="15.75" customHeight="1" thickBot="1" x14ac:dyDescent="0.3">
      <c r="A1111" s="175">
        <v>462262</v>
      </c>
      <c r="B1111" s="190" t="s">
        <v>154</v>
      </c>
      <c r="C1111" s="803" t="s">
        <v>340</v>
      </c>
      <c r="D1111" s="176">
        <v>1447202.52</v>
      </c>
      <c r="E1111" s="716" t="s">
        <v>307</v>
      </c>
      <c r="F1111" s="839">
        <v>44270</v>
      </c>
      <c r="G1111" s="836" t="s">
        <v>2233</v>
      </c>
      <c r="H1111" s="815">
        <v>13447</v>
      </c>
    </row>
    <row r="1112" spans="1:11" ht="15.75" customHeight="1" thickBot="1" x14ac:dyDescent="0.3">
      <c r="A1112" s="175">
        <v>448928</v>
      </c>
      <c r="B1112" s="190" t="s">
        <v>154</v>
      </c>
      <c r="C1112" s="803" t="s">
        <v>340</v>
      </c>
      <c r="D1112" s="176">
        <v>156000</v>
      </c>
      <c r="E1112" s="716" t="s">
        <v>307</v>
      </c>
      <c r="F1112" s="839">
        <v>44250</v>
      </c>
      <c r="G1112" s="837">
        <v>44280</v>
      </c>
      <c r="H1112" s="815">
        <v>13446</v>
      </c>
    </row>
    <row r="1113" spans="1:11" ht="15.75" customHeight="1" thickBot="1" x14ac:dyDescent="0.3">
      <c r="A1113" s="175">
        <v>450486</v>
      </c>
      <c r="B1113" s="190" t="s">
        <v>154</v>
      </c>
      <c r="C1113" s="803" t="s">
        <v>340</v>
      </c>
      <c r="D1113" s="176">
        <v>135370</v>
      </c>
      <c r="E1113" s="716" t="s">
        <v>307</v>
      </c>
      <c r="F1113" s="839">
        <v>44250</v>
      </c>
      <c r="G1113" s="837">
        <v>44280</v>
      </c>
      <c r="H1113" s="815">
        <v>13446</v>
      </c>
    </row>
    <row r="1114" spans="1:11" ht="15.75" customHeight="1" thickBot="1" x14ac:dyDescent="0.3">
      <c r="A1114" s="175">
        <v>357866</v>
      </c>
      <c r="B1114" s="190" t="s">
        <v>154</v>
      </c>
      <c r="C1114" s="803" t="s">
        <v>340</v>
      </c>
      <c r="D1114" s="176">
        <v>1185250.47</v>
      </c>
      <c r="E1114" s="716" t="s">
        <v>307</v>
      </c>
      <c r="F1114" s="842" t="s">
        <v>1886</v>
      </c>
      <c r="G1114" s="836" t="s">
        <v>1883</v>
      </c>
      <c r="H1114" s="815">
        <v>13442</v>
      </c>
    </row>
    <row r="1115" spans="1:11" ht="15.75" customHeight="1" thickBot="1" x14ac:dyDescent="0.3">
      <c r="A1115" s="175">
        <v>357709</v>
      </c>
      <c r="B1115" s="190" t="s">
        <v>154</v>
      </c>
      <c r="C1115" s="803" t="s">
        <v>340</v>
      </c>
      <c r="D1115" s="176">
        <v>23294</v>
      </c>
      <c r="E1115" s="716" t="s">
        <v>307</v>
      </c>
      <c r="F1115" s="842" t="s">
        <v>1886</v>
      </c>
      <c r="G1115" s="836" t="s">
        <v>1883</v>
      </c>
      <c r="H1115" s="815">
        <v>13442</v>
      </c>
    </row>
    <row r="1116" spans="1:11" ht="15.75" customHeight="1" thickBot="1" x14ac:dyDescent="0.3">
      <c r="A1116" s="175">
        <v>468428</v>
      </c>
      <c r="B1116" s="190" t="s">
        <v>154</v>
      </c>
      <c r="C1116" s="803" t="s">
        <v>340</v>
      </c>
      <c r="D1116" s="176">
        <v>46680</v>
      </c>
      <c r="E1116" s="716" t="s">
        <v>307</v>
      </c>
      <c r="F1116" s="842" t="s">
        <v>2586</v>
      </c>
      <c r="G1116" s="837">
        <v>44336</v>
      </c>
      <c r="H1116" s="815">
        <v>13449</v>
      </c>
    </row>
    <row r="1117" spans="1:11" ht="15.75" customHeight="1" thickBot="1" x14ac:dyDescent="0.3">
      <c r="A1117" s="175">
        <v>468425</v>
      </c>
      <c r="B1117" s="190" t="s">
        <v>154</v>
      </c>
      <c r="C1117" s="803" t="s">
        <v>340</v>
      </c>
      <c r="D1117" s="176">
        <v>22390</v>
      </c>
      <c r="E1117" s="716" t="s">
        <v>307</v>
      </c>
      <c r="F1117" s="842" t="s">
        <v>2586</v>
      </c>
      <c r="G1117" s="837">
        <v>44336</v>
      </c>
      <c r="H1117" s="815">
        <v>13449</v>
      </c>
    </row>
    <row r="1118" spans="1:11" ht="15.75" customHeight="1" thickBot="1" x14ac:dyDescent="0.3">
      <c r="A1118" s="175">
        <v>468424</v>
      </c>
      <c r="B1118" s="190" t="s">
        <v>154</v>
      </c>
      <c r="C1118" s="803" t="s">
        <v>340</v>
      </c>
      <c r="D1118" s="176">
        <v>2523450.96</v>
      </c>
      <c r="E1118" s="716" t="s">
        <v>307</v>
      </c>
      <c r="F1118" s="842" t="s">
        <v>2586</v>
      </c>
      <c r="G1118" s="837">
        <v>44336</v>
      </c>
      <c r="H1118" s="815">
        <v>13449</v>
      </c>
    </row>
    <row r="1119" spans="1:11" ht="15.75" customHeight="1" thickBot="1" x14ac:dyDescent="0.3">
      <c r="A1119" s="175">
        <v>46075</v>
      </c>
      <c r="B1119" s="190" t="s">
        <v>154</v>
      </c>
      <c r="C1119" s="803" t="s">
        <v>340</v>
      </c>
      <c r="D1119" s="176">
        <v>44000</v>
      </c>
      <c r="E1119" s="716" t="s">
        <v>307</v>
      </c>
      <c r="F1119" s="839">
        <v>44278</v>
      </c>
      <c r="G1119" s="836" t="s">
        <v>2226</v>
      </c>
      <c r="H1119" s="815">
        <v>13448</v>
      </c>
    </row>
    <row r="1120" spans="1:11" ht="15.75" customHeight="1" thickBot="1" x14ac:dyDescent="0.3">
      <c r="A1120" s="175">
        <v>464227</v>
      </c>
      <c r="B1120" s="190" t="s">
        <v>154</v>
      </c>
      <c r="C1120" s="803" t="s">
        <v>340</v>
      </c>
      <c r="D1120" s="176">
        <v>203286</v>
      </c>
      <c r="E1120" s="716" t="s">
        <v>307</v>
      </c>
      <c r="F1120" s="839">
        <v>44279</v>
      </c>
      <c r="G1120" s="836" t="s">
        <v>2228</v>
      </c>
      <c r="H1120" s="815">
        <v>13448</v>
      </c>
    </row>
    <row r="1121" spans="1:8" ht="15.75" customHeight="1" thickBot="1" x14ac:dyDescent="0.3">
      <c r="A1121" s="175">
        <v>464236</v>
      </c>
      <c r="B1121" s="190" t="s">
        <v>154</v>
      </c>
      <c r="C1121" s="803" t="s">
        <v>340</v>
      </c>
      <c r="D1121" s="176">
        <v>36000</v>
      </c>
      <c r="E1121" s="716" t="s">
        <v>307</v>
      </c>
      <c r="F1121" s="839">
        <v>44280</v>
      </c>
      <c r="G1121" s="836" t="s">
        <v>2354</v>
      </c>
      <c r="H1121" s="815">
        <v>13448</v>
      </c>
    </row>
    <row r="1122" spans="1:8" ht="15.75" customHeight="1" thickBot="1" x14ac:dyDescent="0.3">
      <c r="A1122" s="175">
        <v>464643</v>
      </c>
      <c r="B1122" s="190" t="s">
        <v>154</v>
      </c>
      <c r="C1122" s="803" t="s">
        <v>340</v>
      </c>
      <c r="D1122" s="176">
        <v>44791</v>
      </c>
      <c r="E1122" s="716" t="s">
        <v>307</v>
      </c>
      <c r="F1122" s="839">
        <v>44281</v>
      </c>
      <c r="G1122" s="836" t="s">
        <v>2227</v>
      </c>
      <c r="H1122" s="815">
        <v>13448</v>
      </c>
    </row>
    <row r="1123" spans="1:8" ht="15.75" customHeight="1" thickBot="1" x14ac:dyDescent="0.3">
      <c r="A1123" s="175">
        <v>365966</v>
      </c>
      <c r="B1123" s="190" t="s">
        <v>154</v>
      </c>
      <c r="C1123" s="803" t="s">
        <v>2075</v>
      </c>
      <c r="D1123" s="176">
        <v>301782</v>
      </c>
      <c r="E1123" s="716" t="s">
        <v>307</v>
      </c>
      <c r="F1123" s="842" t="s">
        <v>2587</v>
      </c>
      <c r="G1123" s="836" t="s">
        <v>2033</v>
      </c>
      <c r="H1123" s="815">
        <v>13443</v>
      </c>
    </row>
    <row r="1124" spans="1:8" ht="15.75" customHeight="1" thickBot="1" x14ac:dyDescent="0.3">
      <c r="A1124" s="175">
        <v>468545</v>
      </c>
      <c r="B1124" s="190" t="s">
        <v>154</v>
      </c>
      <c r="C1124" s="803" t="s">
        <v>2075</v>
      </c>
      <c r="D1124" s="176">
        <v>188144.4</v>
      </c>
      <c r="E1124" s="716" t="s">
        <v>307</v>
      </c>
      <c r="F1124" s="842" t="s">
        <v>2226</v>
      </c>
      <c r="G1124" s="837">
        <v>44338</v>
      </c>
      <c r="H1124" s="815">
        <v>13450</v>
      </c>
    </row>
    <row r="1125" spans="1:8" ht="15.75" customHeight="1" thickBot="1" x14ac:dyDescent="0.3">
      <c r="A1125" s="175">
        <v>468423</v>
      </c>
      <c r="B1125" s="190" t="s">
        <v>154</v>
      </c>
      <c r="C1125" s="803" t="s">
        <v>2075</v>
      </c>
      <c r="D1125" s="176">
        <v>29084.16</v>
      </c>
      <c r="E1125" s="716" t="s">
        <v>307</v>
      </c>
      <c r="F1125" s="842" t="s">
        <v>2586</v>
      </c>
      <c r="G1125" s="837">
        <v>44336</v>
      </c>
      <c r="H1125" s="815">
        <v>13451</v>
      </c>
    </row>
    <row r="1126" spans="1:8" ht="15.75" customHeight="1" thickBot="1" x14ac:dyDescent="0.3">
      <c r="A1126" s="175">
        <v>279990</v>
      </c>
      <c r="B1126" s="190" t="s">
        <v>154</v>
      </c>
      <c r="C1126" s="803" t="s">
        <v>308</v>
      </c>
      <c r="D1126" s="176">
        <v>14400</v>
      </c>
      <c r="E1126" s="716" t="s">
        <v>307</v>
      </c>
      <c r="F1126" s="839">
        <v>44112</v>
      </c>
      <c r="G1126" s="837">
        <v>44142</v>
      </c>
      <c r="H1126" s="815">
        <v>13435</v>
      </c>
    </row>
    <row r="1127" spans="1:8" ht="15.75" customHeight="1" thickBot="1" x14ac:dyDescent="0.3">
      <c r="A1127" s="175">
        <v>267189</v>
      </c>
      <c r="B1127" s="190" t="s">
        <v>154</v>
      </c>
      <c r="C1127" s="803" t="s">
        <v>340</v>
      </c>
      <c r="D1127" s="176">
        <v>89790</v>
      </c>
      <c r="E1127" s="716" t="s">
        <v>307</v>
      </c>
      <c r="F1127" s="839">
        <v>43642</v>
      </c>
      <c r="G1127" s="837">
        <v>43672</v>
      </c>
      <c r="H1127" s="815">
        <v>13220</v>
      </c>
    </row>
    <row r="1128" spans="1:8" ht="15.75" customHeight="1" thickBot="1" x14ac:dyDescent="0.3">
      <c r="A1128" s="175">
        <v>267189</v>
      </c>
      <c r="B1128" s="190" t="s">
        <v>154</v>
      </c>
      <c r="C1128" s="803" t="s">
        <v>340</v>
      </c>
      <c r="D1128" s="176">
        <v>2611587.1</v>
      </c>
      <c r="E1128" s="716" t="s">
        <v>307</v>
      </c>
      <c r="F1128" s="839">
        <v>43642</v>
      </c>
      <c r="G1128" s="837">
        <v>43672</v>
      </c>
      <c r="H1128" s="815">
        <v>13220</v>
      </c>
    </row>
    <row r="1129" spans="1:8" ht="15.75" customHeight="1" thickBot="1" x14ac:dyDescent="0.3">
      <c r="A1129" s="175">
        <v>263813</v>
      </c>
      <c r="B1129" s="190" t="s">
        <v>154</v>
      </c>
      <c r="C1129" s="803" t="s">
        <v>306</v>
      </c>
      <c r="D1129" s="176">
        <v>87148.800000000003</v>
      </c>
      <c r="E1129" s="716" t="s">
        <v>307</v>
      </c>
      <c r="F1129" s="835">
        <v>43433</v>
      </c>
      <c r="G1129" s="836" t="s">
        <v>1496</v>
      </c>
      <c r="H1129" s="815">
        <v>12959</v>
      </c>
    </row>
    <row r="1130" spans="1:8" ht="15.75" customHeight="1" thickBot="1" x14ac:dyDescent="0.3">
      <c r="A1130" s="175">
        <v>3280</v>
      </c>
      <c r="B1130" s="190" t="s">
        <v>1713</v>
      </c>
      <c r="C1130" s="803" t="s">
        <v>2171</v>
      </c>
      <c r="D1130" s="176">
        <v>217048.62</v>
      </c>
      <c r="E1130" s="776" t="s">
        <v>307</v>
      </c>
      <c r="F1130" s="837">
        <v>43762</v>
      </c>
      <c r="G1130" s="837">
        <v>43792</v>
      </c>
      <c r="H1130" s="815" t="s">
        <v>1716</v>
      </c>
    </row>
    <row r="1131" spans="1:8" ht="15.75" customHeight="1" thickBot="1" x14ac:dyDescent="0.3">
      <c r="A1131" s="175">
        <v>3089</v>
      </c>
      <c r="B1131" s="190" t="s">
        <v>1713</v>
      </c>
      <c r="C1131" s="803" t="s">
        <v>2160</v>
      </c>
      <c r="D1131" s="176">
        <v>287203.7</v>
      </c>
      <c r="E1131" s="716" t="s">
        <v>307</v>
      </c>
      <c r="F1131" s="837">
        <v>43727</v>
      </c>
      <c r="G1131" s="837">
        <v>43757</v>
      </c>
      <c r="H1131" s="815" t="s">
        <v>1716</v>
      </c>
    </row>
    <row r="1132" spans="1:8" ht="15.75" customHeight="1" thickBot="1" x14ac:dyDescent="0.3">
      <c r="A1132" s="190">
        <v>15076</v>
      </c>
      <c r="B1132" s="190" t="s">
        <v>52</v>
      </c>
      <c r="C1132" s="803" t="s">
        <v>2172</v>
      </c>
      <c r="D1132" s="176">
        <v>374591</v>
      </c>
      <c r="E1132" s="716" t="s">
        <v>307</v>
      </c>
      <c r="F1132" s="836" t="s">
        <v>2429</v>
      </c>
      <c r="G1132" s="837">
        <v>41689</v>
      </c>
      <c r="H1132" s="815">
        <v>11264</v>
      </c>
    </row>
    <row r="1133" spans="1:8" ht="15.75" customHeight="1" thickBot="1" x14ac:dyDescent="0.3">
      <c r="A1133" s="190">
        <v>15075</v>
      </c>
      <c r="B1133" s="190" t="s">
        <v>52</v>
      </c>
      <c r="C1133" s="803" t="s">
        <v>2172</v>
      </c>
      <c r="D1133" s="176">
        <f>240366-61110</f>
        <v>179256</v>
      </c>
      <c r="E1133" s="716" t="s">
        <v>307</v>
      </c>
      <c r="F1133" s="837">
        <v>42416</v>
      </c>
      <c r="G1133" s="837">
        <v>42446</v>
      </c>
      <c r="H1133" s="815">
        <v>11282</v>
      </c>
    </row>
    <row r="1134" spans="1:8" ht="15.75" customHeight="1" thickBot="1" x14ac:dyDescent="0.3">
      <c r="A1134" s="190">
        <v>15077</v>
      </c>
      <c r="B1134" s="190" t="s">
        <v>52</v>
      </c>
      <c r="C1134" s="803" t="s">
        <v>2172</v>
      </c>
      <c r="D1134" s="176">
        <f>334621.07-100051.7</f>
        <v>234569.37</v>
      </c>
      <c r="E1134" s="716" t="s">
        <v>307</v>
      </c>
      <c r="F1134" s="837">
        <v>42416</v>
      </c>
      <c r="G1134" s="837">
        <v>42446</v>
      </c>
      <c r="H1134" s="815">
        <v>11312</v>
      </c>
    </row>
    <row r="1135" spans="1:8" ht="15.75" customHeight="1" thickBot="1" x14ac:dyDescent="0.3">
      <c r="A1135" s="190">
        <v>15079</v>
      </c>
      <c r="B1135" s="190" t="s">
        <v>52</v>
      </c>
      <c r="C1135" s="803" t="s">
        <v>2172</v>
      </c>
      <c r="D1135" s="176">
        <v>473203.6</v>
      </c>
      <c r="E1135" s="716" t="s">
        <v>307</v>
      </c>
      <c r="F1135" s="837">
        <v>42509</v>
      </c>
      <c r="G1135" s="837">
        <v>42539</v>
      </c>
      <c r="H1135" s="815">
        <v>11332</v>
      </c>
    </row>
    <row r="1136" spans="1:8" ht="15.75" customHeight="1" thickBot="1" x14ac:dyDescent="0.3">
      <c r="A1136" s="190">
        <v>464</v>
      </c>
      <c r="B1136" s="190" t="s">
        <v>1798</v>
      </c>
      <c r="C1136" s="803" t="s">
        <v>2173</v>
      </c>
      <c r="D1136" s="176">
        <v>39588.28</v>
      </c>
      <c r="E1136" s="716" t="s">
        <v>307</v>
      </c>
      <c r="F1136" s="837">
        <v>43057</v>
      </c>
      <c r="G1136" s="836" t="s">
        <v>1618</v>
      </c>
      <c r="H1136" s="815">
        <v>12334</v>
      </c>
    </row>
    <row r="1137" spans="1:11" ht="15.75" customHeight="1" thickBot="1" x14ac:dyDescent="0.3">
      <c r="A1137" s="793" t="s">
        <v>2046</v>
      </c>
      <c r="B1137" s="190" t="s">
        <v>2047</v>
      </c>
      <c r="C1137" s="803" t="s">
        <v>2174</v>
      </c>
      <c r="D1137" s="176">
        <v>80588.100000000006</v>
      </c>
      <c r="E1137" s="716" t="s">
        <v>307</v>
      </c>
      <c r="F1137" s="837">
        <v>44267</v>
      </c>
      <c r="G1137" s="836" t="s">
        <v>2231</v>
      </c>
      <c r="H1137" s="815" t="s">
        <v>2220</v>
      </c>
    </row>
    <row r="1138" spans="1:11" ht="15.75" customHeight="1" thickBot="1" x14ac:dyDescent="0.3">
      <c r="A1138" s="793" t="s">
        <v>2377</v>
      </c>
      <c r="B1138" s="190" t="s">
        <v>2047</v>
      </c>
      <c r="C1138" s="803" t="s">
        <v>308</v>
      </c>
      <c r="D1138" s="176">
        <v>141364</v>
      </c>
      <c r="E1138" s="716" t="s">
        <v>307</v>
      </c>
      <c r="F1138" s="837">
        <v>44343</v>
      </c>
      <c r="G1138" s="837">
        <v>44373</v>
      </c>
      <c r="H1138" s="815" t="s">
        <v>2381</v>
      </c>
    </row>
    <row r="1139" spans="1:11" ht="15.75" customHeight="1" thickBot="1" x14ac:dyDescent="0.3">
      <c r="A1139" s="793" t="s">
        <v>2238</v>
      </c>
      <c r="B1139" s="190" t="s">
        <v>2047</v>
      </c>
      <c r="C1139" s="803" t="s">
        <v>2174</v>
      </c>
      <c r="D1139" s="176">
        <v>30916</v>
      </c>
      <c r="E1139" s="716" t="s">
        <v>307</v>
      </c>
      <c r="F1139" s="836" t="s">
        <v>2230</v>
      </c>
      <c r="G1139" s="837">
        <v>44346</v>
      </c>
      <c r="H1139" s="815" t="s">
        <v>2315</v>
      </c>
    </row>
    <row r="1140" spans="1:11" ht="15.75" customHeight="1" thickBot="1" x14ac:dyDescent="0.3">
      <c r="A1140" s="793" t="s">
        <v>2048</v>
      </c>
      <c r="B1140" s="190" t="s">
        <v>2047</v>
      </c>
      <c r="C1140" s="803" t="s">
        <v>2051</v>
      </c>
      <c r="D1140" s="176">
        <v>70800</v>
      </c>
      <c r="E1140" s="716" t="s">
        <v>307</v>
      </c>
      <c r="F1140" s="837">
        <v>44271</v>
      </c>
      <c r="G1140" s="836" t="s">
        <v>2232</v>
      </c>
      <c r="H1140" s="815" t="s">
        <v>2221</v>
      </c>
    </row>
    <row r="1141" spans="1:11" ht="15.75" customHeight="1" thickBot="1" x14ac:dyDescent="0.3">
      <c r="A1141" s="190">
        <v>39</v>
      </c>
      <c r="B1141" s="190" t="s">
        <v>28</v>
      </c>
      <c r="C1141" s="803" t="s">
        <v>2175</v>
      </c>
      <c r="D1141" s="176">
        <v>229746</v>
      </c>
      <c r="E1141" s="716" t="s">
        <v>307</v>
      </c>
      <c r="F1141" s="837">
        <v>41448</v>
      </c>
      <c r="G1141" s="837">
        <v>41478</v>
      </c>
      <c r="H1141" s="815">
        <v>385</v>
      </c>
    </row>
    <row r="1142" spans="1:11" ht="15.75" customHeight="1" thickBot="1" x14ac:dyDescent="0.3">
      <c r="A1142" s="190">
        <v>40</v>
      </c>
      <c r="B1142" s="190" t="s">
        <v>28</v>
      </c>
      <c r="C1142" s="803" t="s">
        <v>2175</v>
      </c>
      <c r="D1142" s="176">
        <v>134721.57</v>
      </c>
      <c r="E1142" s="716" t="s">
        <v>307</v>
      </c>
      <c r="F1142" s="837">
        <v>41521</v>
      </c>
      <c r="G1142" s="837">
        <v>41551</v>
      </c>
      <c r="H1142" s="815">
        <v>386</v>
      </c>
    </row>
    <row r="1143" spans="1:11" ht="15.75" customHeight="1" thickBot="1" x14ac:dyDescent="0.3">
      <c r="A1143" s="190">
        <v>54</v>
      </c>
      <c r="B1143" s="190" t="s">
        <v>28</v>
      </c>
      <c r="C1143" s="803" t="s">
        <v>2175</v>
      </c>
      <c r="D1143" s="176">
        <v>38426.699999999997</v>
      </c>
      <c r="E1143" s="716" t="s">
        <v>307</v>
      </c>
      <c r="F1143" s="837">
        <v>41554</v>
      </c>
      <c r="G1143" s="837">
        <v>41584</v>
      </c>
      <c r="H1143" s="815">
        <v>389</v>
      </c>
    </row>
    <row r="1144" spans="1:11" ht="15.75" customHeight="1" thickBot="1" x14ac:dyDescent="0.3">
      <c r="A1144" s="190">
        <v>60</v>
      </c>
      <c r="B1144" s="190" t="s">
        <v>28</v>
      </c>
      <c r="C1144" s="803" t="s">
        <v>2175</v>
      </c>
      <c r="D1144" s="176">
        <v>38426.699999999997</v>
      </c>
      <c r="E1144" s="716" t="s">
        <v>307</v>
      </c>
      <c r="F1144" s="837">
        <v>41421</v>
      </c>
      <c r="G1144" s="837">
        <v>41451</v>
      </c>
      <c r="H1144" s="815">
        <v>413</v>
      </c>
    </row>
    <row r="1145" spans="1:11" ht="15.75" customHeight="1" thickBot="1" x14ac:dyDescent="0.3">
      <c r="A1145" s="190">
        <v>136</v>
      </c>
      <c r="B1145" s="190" t="s">
        <v>28</v>
      </c>
      <c r="C1145" s="803" t="s">
        <v>2284</v>
      </c>
      <c r="D1145" s="176">
        <v>151405.62</v>
      </c>
      <c r="E1145" s="716" t="s">
        <v>307</v>
      </c>
      <c r="F1145" s="837">
        <v>41421</v>
      </c>
      <c r="G1145" s="837">
        <v>41451</v>
      </c>
      <c r="H1145" s="815">
        <v>358</v>
      </c>
    </row>
    <row r="1146" spans="1:11" ht="15.75" customHeight="1" thickBot="1" x14ac:dyDescent="0.3">
      <c r="A1146" s="190">
        <v>61</v>
      </c>
      <c r="B1146" s="190" t="s">
        <v>28</v>
      </c>
      <c r="C1146" s="803" t="s">
        <v>2284</v>
      </c>
      <c r="D1146" s="176">
        <v>35577</v>
      </c>
      <c r="E1146" s="776" t="s">
        <v>307</v>
      </c>
      <c r="F1146" s="837">
        <v>41570</v>
      </c>
      <c r="G1146" s="837">
        <v>41600</v>
      </c>
      <c r="H1146" s="815">
        <v>8594</v>
      </c>
      <c r="K1146" s="56"/>
    </row>
    <row r="1147" spans="1:11" ht="15.75" customHeight="1" thickBot="1" x14ac:dyDescent="0.3">
      <c r="A1147" s="190">
        <v>64</v>
      </c>
      <c r="B1147" s="190" t="s">
        <v>28</v>
      </c>
      <c r="C1147" s="803" t="s">
        <v>2284</v>
      </c>
      <c r="D1147" s="176">
        <v>45666</v>
      </c>
      <c r="E1147" s="716" t="s">
        <v>307</v>
      </c>
      <c r="F1147" s="837">
        <v>41585</v>
      </c>
      <c r="G1147" s="836" t="s">
        <v>2325</v>
      </c>
      <c r="H1147" s="815">
        <v>414</v>
      </c>
      <c r="K1147" s="56"/>
    </row>
    <row r="1148" spans="1:11" ht="15.75" customHeight="1" thickBot="1" x14ac:dyDescent="0.3">
      <c r="A1148" s="190">
        <v>50129</v>
      </c>
      <c r="B1148" s="190" t="s">
        <v>193</v>
      </c>
      <c r="C1148" s="803" t="s">
        <v>312</v>
      </c>
      <c r="D1148" s="176">
        <v>109486.3</v>
      </c>
      <c r="E1148" s="716" t="s">
        <v>307</v>
      </c>
      <c r="F1148" s="836" t="s">
        <v>1906</v>
      </c>
      <c r="G1148" s="837">
        <v>43001</v>
      </c>
      <c r="H1148" s="815">
        <v>12219</v>
      </c>
      <c r="K1148" s="56"/>
    </row>
    <row r="1149" spans="1:11" ht="15.75" customHeight="1" thickBot="1" x14ac:dyDescent="0.3">
      <c r="A1149" s="190">
        <v>50450</v>
      </c>
      <c r="B1149" s="190" t="s">
        <v>193</v>
      </c>
      <c r="C1149" s="803" t="s">
        <v>312</v>
      </c>
      <c r="D1149" s="176">
        <v>109486.3</v>
      </c>
      <c r="E1149" s="716" t="s">
        <v>307</v>
      </c>
      <c r="F1149" s="837">
        <v>43021</v>
      </c>
      <c r="G1149" s="837">
        <v>43051</v>
      </c>
      <c r="H1149" s="815">
        <v>12294</v>
      </c>
      <c r="K1149" s="56"/>
    </row>
    <row r="1150" spans="1:11" ht="15.75" customHeight="1" thickBot="1" x14ac:dyDescent="0.3">
      <c r="A1150" s="190">
        <v>50654</v>
      </c>
      <c r="B1150" s="190" t="s">
        <v>193</v>
      </c>
      <c r="C1150" s="803" t="s">
        <v>312</v>
      </c>
      <c r="D1150" s="176">
        <v>98223.2</v>
      </c>
      <c r="E1150" s="716" t="s">
        <v>307</v>
      </c>
      <c r="F1150" s="837">
        <v>43060</v>
      </c>
      <c r="G1150" s="836" t="s">
        <v>1619</v>
      </c>
      <c r="H1150" s="815">
        <v>12353</v>
      </c>
      <c r="K1150" s="56"/>
    </row>
    <row r="1151" spans="1:11" ht="15.75" customHeight="1" thickBot="1" x14ac:dyDescent="0.3">
      <c r="A1151" s="190">
        <v>50939</v>
      </c>
      <c r="B1151" s="190" t="s">
        <v>193</v>
      </c>
      <c r="C1151" s="803" t="s">
        <v>312</v>
      </c>
      <c r="D1151" s="176">
        <v>142249</v>
      </c>
      <c r="E1151" s="716" t="s">
        <v>307</v>
      </c>
      <c r="F1151" s="836" t="s">
        <v>2588</v>
      </c>
      <c r="G1151" s="837">
        <v>43149</v>
      </c>
      <c r="H1151" s="815">
        <v>12428</v>
      </c>
      <c r="K1151" s="56"/>
    </row>
    <row r="1152" spans="1:11" ht="15.75" customHeight="1" thickBot="1" x14ac:dyDescent="0.3">
      <c r="A1152" s="190">
        <v>51122</v>
      </c>
      <c r="B1152" s="190" t="s">
        <v>193</v>
      </c>
      <c r="C1152" s="803" t="s">
        <v>312</v>
      </c>
      <c r="D1152" s="176">
        <v>97223.15</v>
      </c>
      <c r="E1152" s="716" t="s">
        <v>307</v>
      </c>
      <c r="F1152" s="837">
        <v>43151</v>
      </c>
      <c r="G1152" s="837">
        <v>43181</v>
      </c>
      <c r="H1152" s="815">
        <v>12506</v>
      </c>
      <c r="K1152" s="56"/>
    </row>
    <row r="1153" spans="1:11" ht="15.75" customHeight="1" thickBot="1" x14ac:dyDescent="0.3">
      <c r="A1153" s="266">
        <v>51320</v>
      </c>
      <c r="B1153" s="190" t="s">
        <v>193</v>
      </c>
      <c r="C1153" s="803" t="s">
        <v>312</v>
      </c>
      <c r="D1153" s="176">
        <v>123413.25</v>
      </c>
      <c r="E1153" s="716" t="s">
        <v>307</v>
      </c>
      <c r="F1153" s="837">
        <v>43151</v>
      </c>
      <c r="G1153" s="837">
        <v>43181</v>
      </c>
      <c r="H1153" s="815">
        <v>12559</v>
      </c>
      <c r="K1153" s="56"/>
    </row>
    <row r="1154" spans="1:11" ht="15.75" customHeight="1" thickBot="1" x14ac:dyDescent="0.3">
      <c r="A1154" s="215">
        <v>162</v>
      </c>
      <c r="B1154" s="267" t="s">
        <v>1799</v>
      </c>
      <c r="C1154" s="803" t="s">
        <v>2285</v>
      </c>
      <c r="D1154" s="176">
        <v>117500.01</v>
      </c>
      <c r="E1154" s="716" t="s">
        <v>307</v>
      </c>
      <c r="F1154" s="836" t="s">
        <v>2589</v>
      </c>
      <c r="G1154" s="837">
        <v>43350</v>
      </c>
      <c r="H1154" s="815">
        <v>12718</v>
      </c>
      <c r="K1154" s="56"/>
    </row>
    <row r="1155" spans="1:11" ht="15.75" customHeight="1" thickBot="1" x14ac:dyDescent="0.3">
      <c r="A1155" s="215">
        <v>198</v>
      </c>
      <c r="B1155" s="267" t="s">
        <v>1799</v>
      </c>
      <c r="C1155" s="803" t="s">
        <v>2176</v>
      </c>
      <c r="D1155" s="176">
        <v>184316</v>
      </c>
      <c r="E1155" s="716" t="s">
        <v>307</v>
      </c>
      <c r="F1155" s="836" t="s">
        <v>2590</v>
      </c>
      <c r="G1155" s="836" t="s">
        <v>1655</v>
      </c>
      <c r="H1155" s="815">
        <v>1075</v>
      </c>
      <c r="K1155" s="56"/>
    </row>
    <row r="1156" spans="1:11" ht="15.75" customHeight="1" thickBot="1" x14ac:dyDescent="0.3">
      <c r="A1156" s="215">
        <v>192</v>
      </c>
      <c r="B1156" s="267" t="s">
        <v>1799</v>
      </c>
      <c r="C1156" s="803" t="s">
        <v>2176</v>
      </c>
      <c r="D1156" s="176">
        <v>72298.600000000006</v>
      </c>
      <c r="E1156" s="716" t="s">
        <v>307</v>
      </c>
      <c r="F1156" s="837">
        <v>43349</v>
      </c>
      <c r="G1156" s="837">
        <v>43379</v>
      </c>
      <c r="H1156" s="815">
        <v>1048</v>
      </c>
      <c r="K1156" s="56"/>
    </row>
    <row r="1157" spans="1:11" ht="15.75" customHeight="1" thickBot="1" x14ac:dyDescent="0.3">
      <c r="A1157" s="215">
        <v>303</v>
      </c>
      <c r="B1157" s="267" t="s">
        <v>1799</v>
      </c>
      <c r="C1157" s="803" t="s">
        <v>2177</v>
      </c>
      <c r="D1157" s="176">
        <v>509332.85</v>
      </c>
      <c r="E1157" s="716" t="s">
        <v>307</v>
      </c>
      <c r="F1157" s="837">
        <v>43304</v>
      </c>
      <c r="G1157" s="836" t="s">
        <v>1505</v>
      </c>
      <c r="H1157" s="815">
        <v>12715</v>
      </c>
      <c r="K1157" s="56"/>
    </row>
    <row r="1158" spans="1:11" ht="15.75" customHeight="1" thickBot="1" x14ac:dyDescent="0.3">
      <c r="A1158" s="215">
        <v>2000</v>
      </c>
      <c r="B1158" s="267" t="s">
        <v>1799</v>
      </c>
      <c r="C1158" s="803" t="s">
        <v>2177</v>
      </c>
      <c r="D1158" s="176">
        <v>771050.7</v>
      </c>
      <c r="E1158" s="716" t="s">
        <v>307</v>
      </c>
      <c r="F1158" s="836" t="s">
        <v>2591</v>
      </c>
      <c r="G1158" s="837">
        <v>43349</v>
      </c>
      <c r="H1158" s="815">
        <v>12742</v>
      </c>
      <c r="K1158" s="56"/>
    </row>
    <row r="1159" spans="1:11" ht="15.75" customHeight="1" thickBot="1" x14ac:dyDescent="0.3">
      <c r="A1159" s="215">
        <v>309</v>
      </c>
      <c r="B1159" s="267" t="s">
        <v>1799</v>
      </c>
      <c r="C1159" s="803" t="s">
        <v>2177</v>
      </c>
      <c r="D1159" s="176">
        <v>779799.46</v>
      </c>
      <c r="E1159" s="716" t="s">
        <v>307</v>
      </c>
      <c r="F1159" s="837">
        <v>43348</v>
      </c>
      <c r="G1159" s="837">
        <v>43378</v>
      </c>
      <c r="H1159" s="815">
        <v>12798</v>
      </c>
      <c r="K1159" s="56"/>
    </row>
    <row r="1160" spans="1:11" ht="15.75" customHeight="1" thickBot="1" x14ac:dyDescent="0.3">
      <c r="A1160" s="215">
        <v>200</v>
      </c>
      <c r="B1160" s="267" t="s">
        <v>1799</v>
      </c>
      <c r="C1160" s="803" t="s">
        <v>2177</v>
      </c>
      <c r="D1160" s="176">
        <v>579656.55000000005</v>
      </c>
      <c r="E1160" s="716" t="s">
        <v>307</v>
      </c>
      <c r="F1160" s="837">
        <v>43777</v>
      </c>
      <c r="G1160" s="836" t="s">
        <v>1745</v>
      </c>
      <c r="H1160" s="815">
        <v>12935</v>
      </c>
      <c r="K1160" s="56"/>
    </row>
    <row r="1161" spans="1:11" ht="15.75" customHeight="1" thickBot="1" x14ac:dyDescent="0.3">
      <c r="A1161" s="215">
        <v>178</v>
      </c>
      <c r="B1161" s="267" t="s">
        <v>1799</v>
      </c>
      <c r="C1161" s="803" t="s">
        <v>2176</v>
      </c>
      <c r="D1161" s="176">
        <v>147181.4</v>
      </c>
      <c r="E1161" s="716" t="s">
        <v>307</v>
      </c>
      <c r="F1161" s="836" t="s">
        <v>2592</v>
      </c>
      <c r="G1161" s="837">
        <v>43352</v>
      </c>
      <c r="H1161" s="815">
        <v>1035</v>
      </c>
      <c r="K1161" s="56"/>
    </row>
    <row r="1162" spans="1:11" ht="15.75" customHeight="1" thickBot="1" x14ac:dyDescent="0.3">
      <c r="A1162" s="215">
        <v>21</v>
      </c>
      <c r="B1162" s="267" t="s">
        <v>1799</v>
      </c>
      <c r="C1162" s="803" t="s">
        <v>2178</v>
      </c>
      <c r="D1162" s="176">
        <v>616312</v>
      </c>
      <c r="E1162" s="716" t="s">
        <v>307</v>
      </c>
      <c r="F1162" s="837">
        <v>43299</v>
      </c>
      <c r="G1162" s="836" t="s">
        <v>1499</v>
      </c>
      <c r="H1162" s="815">
        <v>12733</v>
      </c>
      <c r="K1162" s="56"/>
    </row>
    <row r="1163" spans="1:11" ht="15.75" customHeight="1" thickBot="1" x14ac:dyDescent="0.3">
      <c r="A1163" s="215">
        <v>191</v>
      </c>
      <c r="B1163" s="267" t="s">
        <v>1799</v>
      </c>
      <c r="C1163" s="803" t="s">
        <v>2176</v>
      </c>
      <c r="D1163" s="176">
        <v>53819.8</v>
      </c>
      <c r="E1163" s="716" t="s">
        <v>307</v>
      </c>
      <c r="F1163" s="837">
        <v>43349</v>
      </c>
      <c r="G1163" s="837">
        <v>43379</v>
      </c>
      <c r="H1163" s="815">
        <v>1045</v>
      </c>
      <c r="K1163" s="56"/>
    </row>
    <row r="1164" spans="1:11" ht="15.75" customHeight="1" thickBot="1" x14ac:dyDescent="0.3">
      <c r="A1164" s="215" t="s">
        <v>247</v>
      </c>
      <c r="B1164" s="267" t="s">
        <v>1799</v>
      </c>
      <c r="C1164" s="803" t="s">
        <v>2179</v>
      </c>
      <c r="D1164" s="176">
        <v>66552</v>
      </c>
      <c r="E1164" s="716" t="s">
        <v>307</v>
      </c>
      <c r="F1164" s="836" t="s">
        <v>1622</v>
      </c>
      <c r="G1164" s="837">
        <v>43357</v>
      </c>
      <c r="H1164" s="815">
        <v>1040</v>
      </c>
      <c r="K1164" s="56"/>
    </row>
    <row r="1165" spans="1:11" ht="15.75" customHeight="1" thickBot="1" x14ac:dyDescent="0.3">
      <c r="A1165" s="190">
        <v>7491</v>
      </c>
      <c r="B1165" s="190" t="s">
        <v>18</v>
      </c>
      <c r="C1165" s="803" t="s">
        <v>2180</v>
      </c>
      <c r="D1165" s="176">
        <v>790170.61</v>
      </c>
      <c r="E1165" s="716" t="s">
        <v>307</v>
      </c>
      <c r="F1165" s="837">
        <v>43143</v>
      </c>
      <c r="G1165" s="837">
        <v>43173</v>
      </c>
      <c r="H1165" s="815">
        <v>12473</v>
      </c>
      <c r="K1165" s="56"/>
    </row>
    <row r="1166" spans="1:11" ht="15.75" customHeight="1" thickBot="1" x14ac:dyDescent="0.3">
      <c r="A1166" s="190">
        <v>13643</v>
      </c>
      <c r="B1166" s="190" t="s">
        <v>18</v>
      </c>
      <c r="C1166" s="803" t="s">
        <v>306</v>
      </c>
      <c r="D1166" s="176">
        <v>93360</v>
      </c>
      <c r="E1166" s="716" t="s">
        <v>307</v>
      </c>
      <c r="F1166" s="836" t="s">
        <v>2593</v>
      </c>
      <c r="G1166" s="836" t="s">
        <v>1954</v>
      </c>
      <c r="H1166" s="815" t="s">
        <v>1936</v>
      </c>
      <c r="K1166" s="56"/>
    </row>
    <row r="1167" spans="1:11" ht="15.75" customHeight="1" thickBot="1" x14ac:dyDescent="0.3">
      <c r="A1167" s="190">
        <v>13994</v>
      </c>
      <c r="B1167" s="190" t="s">
        <v>18</v>
      </c>
      <c r="C1167" s="803" t="s">
        <v>308</v>
      </c>
      <c r="D1167" s="176">
        <v>65600</v>
      </c>
      <c r="E1167" s="716" t="s">
        <v>307</v>
      </c>
      <c r="F1167" s="837">
        <v>44231</v>
      </c>
      <c r="G1167" s="837">
        <v>44261</v>
      </c>
      <c r="H1167" s="815" t="s">
        <v>1937</v>
      </c>
      <c r="K1167" s="56"/>
    </row>
    <row r="1168" spans="1:11" ht="15.75" customHeight="1" thickBot="1" x14ac:dyDescent="0.3">
      <c r="A1168" s="190">
        <v>14453</v>
      </c>
      <c r="B1168" s="190" t="s">
        <v>18</v>
      </c>
      <c r="C1168" s="803" t="s">
        <v>308</v>
      </c>
      <c r="D1168" s="176">
        <v>63225</v>
      </c>
      <c r="E1168" s="716" t="s">
        <v>307</v>
      </c>
      <c r="F1168" s="836" t="s">
        <v>2490</v>
      </c>
      <c r="G1168" s="837">
        <v>44321</v>
      </c>
      <c r="H1168" s="815" t="s">
        <v>2222</v>
      </c>
      <c r="K1168" s="56"/>
    </row>
    <row r="1169" spans="1:11" ht="15.75" customHeight="1" thickBot="1" x14ac:dyDescent="0.3">
      <c r="A1169" s="190">
        <v>13610</v>
      </c>
      <c r="B1169" s="190" t="s">
        <v>18</v>
      </c>
      <c r="C1169" s="803" t="s">
        <v>306</v>
      </c>
      <c r="D1169" s="176">
        <v>13485</v>
      </c>
      <c r="E1169" s="716" t="s">
        <v>307</v>
      </c>
      <c r="F1169" s="836" t="s">
        <v>2587</v>
      </c>
      <c r="G1169" s="836" t="s">
        <v>2033</v>
      </c>
      <c r="H1169" s="815" t="s">
        <v>2020</v>
      </c>
      <c r="K1169" s="56"/>
    </row>
    <row r="1170" spans="1:11" ht="15.75" customHeight="1" thickBot="1" x14ac:dyDescent="0.3">
      <c r="A1170" s="190">
        <v>13536</v>
      </c>
      <c r="B1170" s="190" t="s">
        <v>18</v>
      </c>
      <c r="C1170" s="803" t="s">
        <v>306</v>
      </c>
      <c r="D1170" s="176">
        <v>7500</v>
      </c>
      <c r="E1170" s="716" t="s">
        <v>307</v>
      </c>
      <c r="F1170" s="836" t="s">
        <v>2030</v>
      </c>
      <c r="G1170" s="836" t="s">
        <v>2034</v>
      </c>
      <c r="H1170" s="815" t="s">
        <v>2021</v>
      </c>
      <c r="K1170" s="56"/>
    </row>
    <row r="1171" spans="1:11" ht="15.75" customHeight="1" thickBot="1" x14ac:dyDescent="0.3">
      <c r="A1171" s="190">
        <v>13441</v>
      </c>
      <c r="B1171" s="190" t="s">
        <v>18</v>
      </c>
      <c r="C1171" s="803" t="s">
        <v>2051</v>
      </c>
      <c r="D1171" s="176">
        <v>16400</v>
      </c>
      <c r="E1171" s="787" t="s">
        <v>307</v>
      </c>
      <c r="F1171" s="837">
        <v>44161</v>
      </c>
      <c r="G1171" s="836" t="s">
        <v>1955</v>
      </c>
      <c r="H1171" s="815" t="s">
        <v>1937</v>
      </c>
      <c r="J1171" s="56"/>
      <c r="K1171" s="56"/>
    </row>
    <row r="1172" spans="1:11" ht="15.75" customHeight="1" thickBot="1" x14ac:dyDescent="0.3">
      <c r="A1172" s="793" t="s">
        <v>2245</v>
      </c>
      <c r="B1172" s="190" t="s">
        <v>2262</v>
      </c>
      <c r="C1172" s="803" t="s">
        <v>522</v>
      </c>
      <c r="D1172" s="176">
        <v>82995</v>
      </c>
      <c r="E1172" s="787" t="s">
        <v>307</v>
      </c>
      <c r="F1172" s="837">
        <v>44245</v>
      </c>
      <c r="G1172" s="837">
        <v>44275</v>
      </c>
      <c r="H1172" s="815" t="s">
        <v>1812</v>
      </c>
      <c r="J1172" s="56"/>
      <c r="K1172" s="56"/>
    </row>
    <row r="1173" spans="1:11" ht="15.75" customHeight="1" thickBot="1" x14ac:dyDescent="0.3">
      <c r="A1173" s="793" t="s">
        <v>2246</v>
      </c>
      <c r="B1173" s="190" t="s">
        <v>2262</v>
      </c>
      <c r="C1173" s="803" t="s">
        <v>522</v>
      </c>
      <c r="D1173" s="176">
        <v>18185</v>
      </c>
      <c r="E1173" s="787" t="s">
        <v>307</v>
      </c>
      <c r="F1173" s="837">
        <v>44245</v>
      </c>
      <c r="G1173" s="837">
        <v>44275</v>
      </c>
      <c r="H1173" s="815" t="s">
        <v>1812</v>
      </c>
      <c r="J1173" s="56"/>
      <c r="K1173" s="56"/>
    </row>
    <row r="1174" spans="1:11" ht="15.75" customHeight="1" thickBot="1" x14ac:dyDescent="0.3">
      <c r="A1174" s="793" t="s">
        <v>1748</v>
      </c>
      <c r="B1174" s="190" t="s">
        <v>2262</v>
      </c>
      <c r="C1174" s="803" t="s">
        <v>522</v>
      </c>
      <c r="D1174" s="176">
        <v>33335</v>
      </c>
      <c r="E1174" s="787" t="s">
        <v>307</v>
      </c>
      <c r="F1174" s="837">
        <v>44245</v>
      </c>
      <c r="G1174" s="837">
        <v>44275</v>
      </c>
      <c r="H1174" s="815" t="s">
        <v>1812</v>
      </c>
      <c r="J1174" s="56"/>
      <c r="K1174" s="56"/>
    </row>
    <row r="1175" spans="1:11" ht="15.75" customHeight="1" thickBot="1" x14ac:dyDescent="0.3">
      <c r="A1175" s="793" t="s">
        <v>2247</v>
      </c>
      <c r="B1175" s="190" t="s">
        <v>2262</v>
      </c>
      <c r="C1175" s="803" t="s">
        <v>522</v>
      </c>
      <c r="D1175" s="176">
        <v>13210</v>
      </c>
      <c r="E1175" s="787" t="s">
        <v>307</v>
      </c>
      <c r="F1175" s="837">
        <v>44245</v>
      </c>
      <c r="G1175" s="837">
        <v>44275</v>
      </c>
      <c r="H1175" s="815" t="s">
        <v>1812</v>
      </c>
      <c r="J1175" s="56"/>
      <c r="K1175" s="56"/>
    </row>
    <row r="1176" spans="1:11" ht="15.75" customHeight="1" thickBot="1" x14ac:dyDescent="0.3">
      <c r="A1176" s="793" t="s">
        <v>1747</v>
      </c>
      <c r="B1176" s="190" t="s">
        <v>2262</v>
      </c>
      <c r="C1176" s="803" t="s">
        <v>522</v>
      </c>
      <c r="D1176" s="176">
        <v>10440</v>
      </c>
      <c r="E1176" s="787" t="s">
        <v>307</v>
      </c>
      <c r="F1176" s="837">
        <v>44245</v>
      </c>
      <c r="G1176" s="837">
        <v>44275</v>
      </c>
      <c r="H1176" s="815" t="s">
        <v>1812</v>
      </c>
      <c r="J1176" s="56"/>
      <c r="K1176" s="56"/>
    </row>
    <row r="1177" spans="1:11" ht="15.75" customHeight="1" thickBot="1" x14ac:dyDescent="0.3">
      <c r="A1177" s="793" t="s">
        <v>1749</v>
      </c>
      <c r="B1177" s="190" t="s">
        <v>1800</v>
      </c>
      <c r="C1177" s="803" t="s">
        <v>2162</v>
      </c>
      <c r="D1177" s="176">
        <v>2696850.02</v>
      </c>
      <c r="E1177" s="787" t="s">
        <v>307</v>
      </c>
      <c r="F1177" s="837">
        <v>43416</v>
      </c>
      <c r="G1177" s="836" t="s">
        <v>1464</v>
      </c>
      <c r="H1177" s="815">
        <v>32</v>
      </c>
      <c r="J1177" s="56"/>
      <c r="K1177" s="56"/>
    </row>
    <row r="1178" spans="1:11" ht="15.75" customHeight="1" thickBot="1" x14ac:dyDescent="0.3">
      <c r="A1178" s="793" t="s">
        <v>1748</v>
      </c>
      <c r="B1178" s="190" t="s">
        <v>1800</v>
      </c>
      <c r="C1178" s="803" t="s">
        <v>2162</v>
      </c>
      <c r="D1178" s="176">
        <v>451350</v>
      </c>
      <c r="E1178" s="787" t="s">
        <v>307</v>
      </c>
      <c r="F1178" s="837">
        <v>43413</v>
      </c>
      <c r="G1178" s="836" t="s">
        <v>1516</v>
      </c>
      <c r="H1178" s="815">
        <v>1046</v>
      </c>
      <c r="J1178" s="56"/>
      <c r="K1178" s="56"/>
    </row>
    <row r="1179" spans="1:11" ht="15.75" customHeight="1" thickBot="1" x14ac:dyDescent="0.3">
      <c r="A1179" s="190">
        <v>99</v>
      </c>
      <c r="B1179" s="190" t="s">
        <v>19</v>
      </c>
      <c r="C1179" s="803" t="s">
        <v>306</v>
      </c>
      <c r="D1179" s="176">
        <v>113040</v>
      </c>
      <c r="E1179" s="787" t="s">
        <v>307</v>
      </c>
      <c r="F1179" s="836" t="s">
        <v>2594</v>
      </c>
      <c r="G1179" s="837">
        <v>41182</v>
      </c>
      <c r="H1179" s="815">
        <v>7388</v>
      </c>
      <c r="J1179" s="56"/>
      <c r="K1179" s="56"/>
    </row>
    <row r="1180" spans="1:11" ht="15.75" customHeight="1" thickBot="1" x14ac:dyDescent="0.3">
      <c r="A1180" s="190">
        <v>101</v>
      </c>
      <c r="B1180" s="190" t="s">
        <v>19</v>
      </c>
      <c r="C1180" s="803" t="s">
        <v>306</v>
      </c>
      <c r="D1180" s="176">
        <v>57000</v>
      </c>
      <c r="E1180" s="787" t="s">
        <v>307</v>
      </c>
      <c r="F1180" s="837">
        <v>41172</v>
      </c>
      <c r="G1180" s="837">
        <v>41202</v>
      </c>
      <c r="H1180" s="815">
        <v>7393</v>
      </c>
      <c r="J1180" s="56"/>
      <c r="K1180" s="56"/>
    </row>
    <row r="1181" spans="1:11" ht="15.75" customHeight="1" thickBot="1" x14ac:dyDescent="0.3">
      <c r="A1181" s="190">
        <v>624</v>
      </c>
      <c r="B1181" s="190" t="s">
        <v>19</v>
      </c>
      <c r="C1181" s="803" t="s">
        <v>2181</v>
      </c>
      <c r="D1181" s="176">
        <v>964000</v>
      </c>
      <c r="E1181" s="787" t="s">
        <v>307</v>
      </c>
      <c r="F1181" s="837">
        <v>43635</v>
      </c>
      <c r="G1181" s="837">
        <v>43665</v>
      </c>
      <c r="H1181" s="815">
        <v>13213</v>
      </c>
      <c r="J1181" s="56"/>
      <c r="K1181" s="56"/>
    </row>
    <row r="1182" spans="1:11" ht="15.75" customHeight="1" thickBot="1" x14ac:dyDescent="0.3">
      <c r="A1182" s="190">
        <v>103</v>
      </c>
      <c r="B1182" s="190" t="s">
        <v>19</v>
      </c>
      <c r="C1182" s="803" t="s">
        <v>306</v>
      </c>
      <c r="D1182" s="176">
        <v>8640</v>
      </c>
      <c r="E1182" s="787" t="s">
        <v>307</v>
      </c>
      <c r="F1182" s="836" t="s">
        <v>2497</v>
      </c>
      <c r="G1182" s="837">
        <v>42503</v>
      </c>
      <c r="H1182" s="815">
        <v>7461</v>
      </c>
      <c r="J1182" s="56"/>
      <c r="K1182" s="56"/>
    </row>
    <row r="1183" spans="1:11" ht="15.75" customHeight="1" thickBot="1" x14ac:dyDescent="0.3">
      <c r="A1183" s="190">
        <v>1089</v>
      </c>
      <c r="B1183" s="190" t="s">
        <v>19</v>
      </c>
      <c r="C1183" s="803" t="s">
        <v>306</v>
      </c>
      <c r="D1183" s="176">
        <v>197875</v>
      </c>
      <c r="E1183" s="787" t="s">
        <v>307</v>
      </c>
      <c r="F1183" s="837">
        <v>42804</v>
      </c>
      <c r="G1183" s="836" t="s">
        <v>1557</v>
      </c>
      <c r="H1183" s="815">
        <v>11891</v>
      </c>
      <c r="J1183" s="56"/>
      <c r="K1183" s="56"/>
    </row>
    <row r="1184" spans="1:11" ht="15.75" customHeight="1" thickBot="1" x14ac:dyDescent="0.3">
      <c r="A1184" s="190">
        <v>1103</v>
      </c>
      <c r="B1184" s="190" t="s">
        <v>19</v>
      </c>
      <c r="C1184" s="803" t="s">
        <v>306</v>
      </c>
      <c r="D1184" s="176">
        <v>224500</v>
      </c>
      <c r="E1184" s="787" t="s">
        <v>307</v>
      </c>
      <c r="F1184" s="837">
        <v>42822</v>
      </c>
      <c r="G1184" s="836" t="s">
        <v>1620</v>
      </c>
      <c r="H1184" s="815">
        <v>11911</v>
      </c>
      <c r="J1184" s="56"/>
      <c r="K1184" s="56"/>
    </row>
    <row r="1185" spans="1:11" ht="15.75" customHeight="1" thickBot="1" x14ac:dyDescent="0.3">
      <c r="A1185" s="190">
        <v>1124</v>
      </c>
      <c r="B1185" s="190" t="s">
        <v>19</v>
      </c>
      <c r="C1185" s="803" t="s">
        <v>306</v>
      </c>
      <c r="D1185" s="176">
        <v>137550</v>
      </c>
      <c r="E1185" s="787" t="s">
        <v>307</v>
      </c>
      <c r="F1185" s="836" t="s">
        <v>2595</v>
      </c>
      <c r="G1185" s="837">
        <v>42866</v>
      </c>
      <c r="H1185" s="815">
        <v>11972</v>
      </c>
      <c r="J1185" s="56"/>
      <c r="K1185" s="56"/>
    </row>
    <row r="1186" spans="1:11" ht="15.75" customHeight="1" thickBot="1" x14ac:dyDescent="0.3">
      <c r="A1186" s="190">
        <v>1285</v>
      </c>
      <c r="B1186" s="190" t="s">
        <v>19</v>
      </c>
      <c r="C1186" s="803" t="s">
        <v>306</v>
      </c>
      <c r="D1186" s="176">
        <v>501600</v>
      </c>
      <c r="E1186" s="787" t="s">
        <v>307</v>
      </c>
      <c r="F1186" s="837">
        <v>43055</v>
      </c>
      <c r="G1186" s="836" t="s">
        <v>1621</v>
      </c>
      <c r="H1186" s="815">
        <v>12346</v>
      </c>
      <c r="J1186" s="56"/>
      <c r="K1186" s="56"/>
    </row>
    <row r="1187" spans="1:11" ht="15.75" customHeight="1" thickBot="1" x14ac:dyDescent="0.3">
      <c r="A1187" s="190">
        <v>1293</v>
      </c>
      <c r="B1187" s="190" t="s">
        <v>19</v>
      </c>
      <c r="C1187" s="803" t="s">
        <v>306</v>
      </c>
      <c r="D1187" s="176">
        <v>689900</v>
      </c>
      <c r="E1187" s="787" t="s">
        <v>307</v>
      </c>
      <c r="F1187" s="837">
        <v>43063</v>
      </c>
      <c r="G1187" s="836" t="s">
        <v>1502</v>
      </c>
      <c r="H1187" s="815">
        <v>12359</v>
      </c>
      <c r="J1187" s="56"/>
      <c r="K1187" s="56"/>
    </row>
    <row r="1188" spans="1:11" ht="15.75" customHeight="1" thickBot="1" x14ac:dyDescent="0.3">
      <c r="A1188" s="190">
        <v>1307</v>
      </c>
      <c r="B1188" s="190" t="s">
        <v>19</v>
      </c>
      <c r="C1188" s="803" t="s">
        <v>306</v>
      </c>
      <c r="D1188" s="176">
        <v>652750</v>
      </c>
      <c r="E1188" s="787" t="s">
        <v>307</v>
      </c>
      <c r="F1188" s="836" t="s">
        <v>1494</v>
      </c>
      <c r="G1188" s="836" t="s">
        <v>1585</v>
      </c>
      <c r="H1188" s="815">
        <v>12394</v>
      </c>
      <c r="J1188" s="56"/>
      <c r="K1188" s="56"/>
    </row>
    <row r="1189" spans="1:11" ht="15.75" customHeight="1" thickBot="1" x14ac:dyDescent="0.3">
      <c r="A1189" s="190">
        <v>112</v>
      </c>
      <c r="B1189" s="190" t="s">
        <v>19</v>
      </c>
      <c r="C1189" s="803" t="s">
        <v>306</v>
      </c>
      <c r="D1189" s="176">
        <v>707520</v>
      </c>
      <c r="E1189" s="787" t="s">
        <v>307</v>
      </c>
      <c r="F1189" s="836" t="s">
        <v>2566</v>
      </c>
      <c r="G1189" s="837">
        <v>43142</v>
      </c>
      <c r="H1189" s="815">
        <v>12434</v>
      </c>
      <c r="J1189" s="56"/>
      <c r="K1189" s="56"/>
    </row>
    <row r="1190" spans="1:11" ht="15.75" customHeight="1" thickBot="1" x14ac:dyDescent="0.3">
      <c r="A1190" s="190">
        <v>148</v>
      </c>
      <c r="B1190" s="190" t="s">
        <v>19</v>
      </c>
      <c r="C1190" s="803" t="s">
        <v>306</v>
      </c>
      <c r="D1190" s="176">
        <v>536500</v>
      </c>
      <c r="E1190" s="787" t="s">
        <v>307</v>
      </c>
      <c r="F1190" s="836" t="s">
        <v>1547</v>
      </c>
      <c r="G1190" s="837">
        <v>43156</v>
      </c>
      <c r="H1190" s="815">
        <v>12461</v>
      </c>
      <c r="J1190" s="56"/>
      <c r="K1190" s="56"/>
    </row>
    <row r="1191" spans="1:11" ht="15.75" customHeight="1" thickBot="1" x14ac:dyDescent="0.3">
      <c r="A1191" s="190">
        <v>300</v>
      </c>
      <c r="B1191" s="190" t="s">
        <v>19</v>
      </c>
      <c r="C1191" s="803" t="s">
        <v>306</v>
      </c>
      <c r="D1191" s="176">
        <v>196500</v>
      </c>
      <c r="E1191" s="787" t="s">
        <v>307</v>
      </c>
      <c r="F1191" s="836" t="s">
        <v>2410</v>
      </c>
      <c r="G1191" s="837">
        <v>43236</v>
      </c>
      <c r="H1191" s="815">
        <v>12587</v>
      </c>
      <c r="J1191" s="56"/>
      <c r="K1191" s="56"/>
    </row>
    <row r="1192" spans="1:11" ht="15.75" customHeight="1" thickBot="1" x14ac:dyDescent="0.3">
      <c r="A1192" s="190">
        <v>324</v>
      </c>
      <c r="B1192" s="190" t="s">
        <v>19</v>
      </c>
      <c r="C1192" s="803" t="s">
        <v>306</v>
      </c>
      <c r="D1192" s="176">
        <v>175900</v>
      </c>
      <c r="E1192" s="787" t="s">
        <v>307</v>
      </c>
      <c r="F1192" s="836" t="s">
        <v>1504</v>
      </c>
      <c r="G1192" s="837">
        <v>43247</v>
      </c>
      <c r="H1192" s="815">
        <v>12606</v>
      </c>
      <c r="J1192" s="56"/>
      <c r="K1192" s="56"/>
    </row>
    <row r="1193" spans="1:11" ht="15.75" customHeight="1" thickBot="1" x14ac:dyDescent="0.3">
      <c r="A1193" s="190">
        <v>392</v>
      </c>
      <c r="B1193" s="190" t="s">
        <v>19</v>
      </c>
      <c r="C1193" s="803" t="s">
        <v>306</v>
      </c>
      <c r="D1193" s="176">
        <v>53000</v>
      </c>
      <c r="E1193" s="787" t="s">
        <v>307</v>
      </c>
      <c r="F1193" s="837">
        <v>43297</v>
      </c>
      <c r="G1193" s="836" t="s">
        <v>1622</v>
      </c>
      <c r="H1193" s="815">
        <v>12622</v>
      </c>
      <c r="J1193" s="56"/>
      <c r="K1193" s="56"/>
    </row>
    <row r="1194" spans="1:11" ht="15.75" customHeight="1" thickBot="1" x14ac:dyDescent="0.3">
      <c r="A1194" s="190">
        <v>422</v>
      </c>
      <c r="B1194" s="190" t="s">
        <v>19</v>
      </c>
      <c r="C1194" s="803" t="s">
        <v>2051</v>
      </c>
      <c r="D1194" s="176">
        <v>247700</v>
      </c>
      <c r="E1194" s="787" t="s">
        <v>307</v>
      </c>
      <c r="F1194" s="837">
        <v>43280</v>
      </c>
      <c r="G1194" s="837">
        <v>43310</v>
      </c>
      <c r="H1194" s="815">
        <v>12687</v>
      </c>
      <c r="J1194" s="56"/>
      <c r="K1194" s="56"/>
    </row>
    <row r="1195" spans="1:11" ht="15.75" customHeight="1" thickBot="1" x14ac:dyDescent="0.3">
      <c r="A1195" s="190">
        <v>420</v>
      </c>
      <c r="B1195" s="190" t="s">
        <v>19</v>
      </c>
      <c r="C1195" s="803" t="s">
        <v>2051</v>
      </c>
      <c r="D1195" s="176">
        <v>870600</v>
      </c>
      <c r="E1195" s="787" t="s">
        <v>307</v>
      </c>
      <c r="F1195" s="837">
        <v>43280</v>
      </c>
      <c r="G1195" s="837">
        <v>43310</v>
      </c>
      <c r="H1195" s="815">
        <v>12686</v>
      </c>
      <c r="J1195" s="56"/>
      <c r="K1195" s="56"/>
    </row>
    <row r="1196" spans="1:11" ht="15.75" customHeight="1" thickBot="1" x14ac:dyDescent="0.3">
      <c r="A1196" s="188">
        <v>428</v>
      </c>
      <c r="B1196" s="190" t="s">
        <v>19</v>
      </c>
      <c r="C1196" s="803" t="s">
        <v>2051</v>
      </c>
      <c r="D1196" s="176">
        <v>857025</v>
      </c>
      <c r="E1196" s="787" t="s">
        <v>307</v>
      </c>
      <c r="F1196" s="837">
        <v>43283</v>
      </c>
      <c r="G1196" s="836" t="s">
        <v>1570</v>
      </c>
      <c r="H1196" s="815">
        <v>12686</v>
      </c>
      <c r="J1196" s="56"/>
      <c r="K1196" s="56"/>
    </row>
    <row r="1197" spans="1:11" ht="15.75" customHeight="1" thickBot="1" x14ac:dyDescent="0.3">
      <c r="A1197" s="188">
        <v>426</v>
      </c>
      <c r="B1197" s="190" t="s">
        <v>19</v>
      </c>
      <c r="C1197" s="803" t="s">
        <v>2051</v>
      </c>
      <c r="D1197" s="176">
        <f>213000-198090</f>
        <v>14910</v>
      </c>
      <c r="E1197" s="787" t="s">
        <v>307</v>
      </c>
      <c r="F1197" s="837">
        <v>43283</v>
      </c>
      <c r="G1197" s="836" t="s">
        <v>1570</v>
      </c>
      <c r="H1197" s="815">
        <v>12693</v>
      </c>
      <c r="J1197" s="56"/>
      <c r="K1197" s="56"/>
    </row>
    <row r="1198" spans="1:11" ht="15.75" customHeight="1" thickBot="1" x14ac:dyDescent="0.3">
      <c r="A1198" s="188">
        <v>592</v>
      </c>
      <c r="B1198" s="190" t="s">
        <v>19</v>
      </c>
      <c r="C1198" s="803" t="s">
        <v>2051</v>
      </c>
      <c r="D1198" s="176">
        <v>141600</v>
      </c>
      <c r="E1198" s="787" t="s">
        <v>307</v>
      </c>
      <c r="F1198" s="836" t="s">
        <v>2437</v>
      </c>
      <c r="G1198" s="837">
        <v>43609</v>
      </c>
      <c r="H1198" s="815">
        <v>13083</v>
      </c>
      <c r="J1198" s="56"/>
      <c r="K1198" s="56"/>
    </row>
    <row r="1199" spans="1:11" ht="15.75" customHeight="1" thickBot="1" x14ac:dyDescent="0.3">
      <c r="A1199" s="188">
        <v>586</v>
      </c>
      <c r="B1199" s="190" t="s">
        <v>19</v>
      </c>
      <c r="C1199" s="803" t="s">
        <v>2051</v>
      </c>
      <c r="D1199" s="176">
        <v>352230</v>
      </c>
      <c r="E1199" s="787" t="s">
        <v>307</v>
      </c>
      <c r="F1199" s="837">
        <v>43528</v>
      </c>
      <c r="G1199" s="836" t="s">
        <v>1623</v>
      </c>
      <c r="H1199" s="815">
        <v>13067</v>
      </c>
      <c r="J1199" s="56"/>
      <c r="K1199" s="56"/>
    </row>
    <row r="1200" spans="1:11" ht="15.75" customHeight="1" thickBot="1" x14ac:dyDescent="0.3">
      <c r="A1200" s="188">
        <v>600</v>
      </c>
      <c r="B1200" s="190" t="s">
        <v>19</v>
      </c>
      <c r="C1200" s="803" t="s">
        <v>2051</v>
      </c>
      <c r="D1200" s="176">
        <v>58800</v>
      </c>
      <c r="E1200" s="787" t="s">
        <v>307</v>
      </c>
      <c r="F1200" s="836" t="s">
        <v>1744</v>
      </c>
      <c r="G1200" s="837">
        <v>43597</v>
      </c>
      <c r="H1200" s="815">
        <v>13138</v>
      </c>
      <c r="J1200" s="56"/>
      <c r="K1200" s="56"/>
    </row>
    <row r="1201" spans="1:11" ht="15.75" customHeight="1" thickBot="1" x14ac:dyDescent="0.3">
      <c r="A1201" s="188">
        <v>598</v>
      </c>
      <c r="B1201" s="190" t="s">
        <v>19</v>
      </c>
      <c r="C1201" s="803" t="s">
        <v>2051</v>
      </c>
      <c r="D1201" s="176">
        <v>630000</v>
      </c>
      <c r="E1201" s="787" t="s">
        <v>307</v>
      </c>
      <c r="F1201" s="836" t="s">
        <v>1550</v>
      </c>
      <c r="G1201" s="837">
        <v>43590</v>
      </c>
      <c r="H1201" s="815">
        <v>13118</v>
      </c>
      <c r="J1201" s="56"/>
      <c r="K1201" s="56"/>
    </row>
    <row r="1202" spans="1:11" ht="15.75" customHeight="1" thickBot="1" x14ac:dyDescent="0.3">
      <c r="A1202" s="188">
        <v>630</v>
      </c>
      <c r="B1202" s="190" t="s">
        <v>19</v>
      </c>
      <c r="C1202" s="803" t="s">
        <v>2182</v>
      </c>
      <c r="D1202" s="176">
        <v>136000</v>
      </c>
      <c r="E1202" s="787" t="s">
        <v>307</v>
      </c>
      <c r="F1202" s="837">
        <v>43642</v>
      </c>
      <c r="G1202" s="837">
        <v>43672</v>
      </c>
      <c r="H1202" s="815">
        <v>13219</v>
      </c>
      <c r="J1202" s="56"/>
      <c r="K1202" s="56"/>
    </row>
    <row r="1203" spans="1:11" ht="15.75" customHeight="1" thickBot="1" x14ac:dyDescent="0.3">
      <c r="A1203" s="188">
        <v>588</v>
      </c>
      <c r="B1203" s="190" t="s">
        <v>19</v>
      </c>
      <c r="C1203" s="803" t="s">
        <v>2051</v>
      </c>
      <c r="D1203" s="176">
        <v>560000</v>
      </c>
      <c r="E1203" s="787" t="s">
        <v>307</v>
      </c>
      <c r="F1203" s="837">
        <v>43532</v>
      </c>
      <c r="G1203" s="836" t="s">
        <v>1576</v>
      </c>
      <c r="H1203" s="815">
        <v>13079</v>
      </c>
      <c r="J1203" s="56"/>
      <c r="K1203" s="56"/>
    </row>
    <row r="1204" spans="1:11" ht="15.75" customHeight="1" thickBot="1" x14ac:dyDescent="0.3">
      <c r="A1204" s="188">
        <v>642</v>
      </c>
      <c r="B1204" s="190" t="s">
        <v>19</v>
      </c>
      <c r="C1204" s="803" t="s">
        <v>2051</v>
      </c>
      <c r="D1204" s="176">
        <v>225000</v>
      </c>
      <c r="E1204" s="787" t="s">
        <v>307</v>
      </c>
      <c r="F1204" s="836" t="s">
        <v>1721</v>
      </c>
      <c r="G1204" s="837">
        <v>43709</v>
      </c>
      <c r="H1204" s="815">
        <v>13252</v>
      </c>
      <c r="J1204" s="56"/>
      <c r="K1204" s="56"/>
    </row>
    <row r="1205" spans="1:11" ht="15.75" customHeight="1" thickBot="1" x14ac:dyDescent="0.3">
      <c r="A1205" s="188">
        <v>694</v>
      </c>
      <c r="B1205" s="190" t="s">
        <v>19</v>
      </c>
      <c r="C1205" s="803" t="s">
        <v>2159</v>
      </c>
      <c r="D1205" s="176">
        <v>952000</v>
      </c>
      <c r="E1205" s="787" t="s">
        <v>307</v>
      </c>
      <c r="F1205" s="837">
        <v>43721</v>
      </c>
      <c r="G1205" s="837">
        <v>43751</v>
      </c>
      <c r="H1205" s="815">
        <v>13290</v>
      </c>
      <c r="J1205" s="56"/>
      <c r="K1205" s="56"/>
    </row>
    <row r="1206" spans="1:11" ht="15.75" customHeight="1" thickBot="1" x14ac:dyDescent="0.3">
      <c r="A1206" s="188">
        <v>706</v>
      </c>
      <c r="B1206" s="190" t="s">
        <v>19</v>
      </c>
      <c r="C1206" s="803" t="s">
        <v>2122</v>
      </c>
      <c r="D1206" s="176">
        <v>216000</v>
      </c>
      <c r="E1206" s="787" t="s">
        <v>307</v>
      </c>
      <c r="F1206" s="837">
        <v>43739</v>
      </c>
      <c r="G1206" s="837">
        <v>43769</v>
      </c>
      <c r="H1206" s="815">
        <v>13310</v>
      </c>
      <c r="J1206" s="56"/>
      <c r="K1206" s="56"/>
    </row>
    <row r="1207" spans="1:11" ht="15.75" customHeight="1" thickBot="1" x14ac:dyDescent="0.3">
      <c r="A1207" s="188">
        <v>728</v>
      </c>
      <c r="B1207" s="190" t="s">
        <v>19</v>
      </c>
      <c r="C1207" s="803" t="s">
        <v>2159</v>
      </c>
      <c r="D1207" s="176">
        <v>1012800</v>
      </c>
      <c r="E1207" s="787" t="s">
        <v>307</v>
      </c>
      <c r="F1207" s="837">
        <v>43768</v>
      </c>
      <c r="G1207" s="837">
        <v>43798</v>
      </c>
      <c r="H1207" s="815">
        <v>13337</v>
      </c>
      <c r="J1207" s="56"/>
      <c r="K1207" s="56"/>
    </row>
    <row r="1208" spans="1:11" ht="15.75" customHeight="1" thickBot="1" x14ac:dyDescent="0.3">
      <c r="A1208" s="188">
        <v>638</v>
      </c>
      <c r="B1208" s="190" t="s">
        <v>19</v>
      </c>
      <c r="C1208" s="803" t="s">
        <v>2182</v>
      </c>
      <c r="D1208" s="176">
        <v>204000</v>
      </c>
      <c r="E1208" s="787" t="s">
        <v>307</v>
      </c>
      <c r="F1208" s="837">
        <v>43656</v>
      </c>
      <c r="G1208" s="836" t="s">
        <v>1654</v>
      </c>
      <c r="H1208" s="815">
        <v>13200</v>
      </c>
      <c r="J1208" s="56"/>
      <c r="K1208" s="56"/>
    </row>
    <row r="1209" spans="1:11" ht="15.75" customHeight="1" thickBot="1" x14ac:dyDescent="0.3">
      <c r="A1209" s="188">
        <v>668</v>
      </c>
      <c r="B1209" s="190" t="s">
        <v>19</v>
      </c>
      <c r="C1209" s="803" t="s">
        <v>2182</v>
      </c>
      <c r="D1209" s="176">
        <v>578200</v>
      </c>
      <c r="E1209" s="787" t="s">
        <v>307</v>
      </c>
      <c r="F1209" s="836" t="s">
        <v>2596</v>
      </c>
      <c r="G1209" s="837">
        <v>43730</v>
      </c>
      <c r="H1209" s="815">
        <v>13269</v>
      </c>
      <c r="J1209" s="56"/>
      <c r="K1209" s="56"/>
    </row>
    <row r="1210" spans="1:11" ht="15.75" customHeight="1" thickBot="1" x14ac:dyDescent="0.3">
      <c r="A1210" s="188">
        <v>654</v>
      </c>
      <c r="B1210" s="190" t="s">
        <v>19</v>
      </c>
      <c r="C1210" s="803" t="s">
        <v>2182</v>
      </c>
      <c r="D1210" s="176">
        <v>219000</v>
      </c>
      <c r="E1210" s="787" t="s">
        <v>307</v>
      </c>
      <c r="F1210" s="836" t="s">
        <v>1654</v>
      </c>
      <c r="G1210" s="837">
        <v>43716</v>
      </c>
      <c r="H1210" s="815">
        <v>13262</v>
      </c>
      <c r="J1210" s="56"/>
      <c r="K1210" s="56"/>
    </row>
    <row r="1211" spans="1:11" ht="15.75" customHeight="1" thickBot="1" x14ac:dyDescent="0.3">
      <c r="A1211" s="188">
        <v>610</v>
      </c>
      <c r="B1211" s="190" t="s">
        <v>19</v>
      </c>
      <c r="C1211" s="803" t="s">
        <v>2100</v>
      </c>
      <c r="D1211" s="176">
        <v>139000</v>
      </c>
      <c r="E1211" s="787" t="s">
        <v>307</v>
      </c>
      <c r="F1211" s="837">
        <v>43609</v>
      </c>
      <c r="G1211" s="837">
        <v>43639</v>
      </c>
      <c r="H1211" s="815">
        <v>13180</v>
      </c>
      <c r="J1211" s="56"/>
      <c r="K1211" s="56"/>
    </row>
    <row r="1212" spans="1:11" ht="15.75" customHeight="1" thickBot="1" x14ac:dyDescent="0.3">
      <c r="A1212" s="188">
        <v>590</v>
      </c>
      <c r="B1212" s="190" t="s">
        <v>19</v>
      </c>
      <c r="C1212" s="803" t="s">
        <v>2051</v>
      </c>
      <c r="D1212" s="176">
        <v>346800</v>
      </c>
      <c r="E1212" s="787" t="s">
        <v>307</v>
      </c>
      <c r="F1212" s="837">
        <v>43539</v>
      </c>
      <c r="G1212" s="836" t="s">
        <v>1596</v>
      </c>
      <c r="H1212" s="815">
        <v>13088</v>
      </c>
      <c r="J1212" s="56"/>
      <c r="K1212" s="56"/>
    </row>
    <row r="1213" spans="1:11" ht="15.75" customHeight="1" thickBot="1" x14ac:dyDescent="0.3">
      <c r="A1213" s="188">
        <v>608</v>
      </c>
      <c r="B1213" s="190" t="s">
        <v>19</v>
      </c>
      <c r="C1213" s="803" t="s">
        <v>2051</v>
      </c>
      <c r="D1213" s="176">
        <v>475000</v>
      </c>
      <c r="E1213" s="787" t="s">
        <v>307</v>
      </c>
      <c r="F1213" s="836" t="s">
        <v>2597</v>
      </c>
      <c r="G1213" s="837">
        <v>43610</v>
      </c>
      <c r="H1213" s="815">
        <v>13149</v>
      </c>
      <c r="J1213" s="56"/>
      <c r="K1213" s="56"/>
    </row>
    <row r="1214" spans="1:11" ht="15.75" customHeight="1" thickBot="1" x14ac:dyDescent="0.3">
      <c r="A1214" s="188" t="s">
        <v>1675</v>
      </c>
      <c r="B1214" s="190" t="s">
        <v>1676</v>
      </c>
      <c r="C1214" s="803" t="s">
        <v>2183</v>
      </c>
      <c r="D1214" s="176">
        <v>148580</v>
      </c>
      <c r="E1214" s="787" t="s">
        <v>307</v>
      </c>
      <c r="F1214" s="836" t="s">
        <v>2598</v>
      </c>
      <c r="G1214" s="837">
        <v>43250</v>
      </c>
      <c r="H1214" s="815"/>
      <c r="J1214" s="56"/>
      <c r="K1214" s="56"/>
    </row>
    <row r="1215" spans="1:11" ht="15.75" customHeight="1" thickBot="1" x14ac:dyDescent="0.3">
      <c r="A1215" s="188" t="s">
        <v>1675</v>
      </c>
      <c r="B1215" s="190" t="s">
        <v>1676</v>
      </c>
      <c r="C1215" s="803" t="s">
        <v>2183</v>
      </c>
      <c r="D1215" s="176">
        <v>67049</v>
      </c>
      <c r="E1215" s="787" t="s">
        <v>307</v>
      </c>
      <c r="F1215" s="836" t="s">
        <v>2598</v>
      </c>
      <c r="G1215" s="837">
        <v>43250</v>
      </c>
      <c r="H1215" s="815"/>
      <c r="J1215" s="56"/>
      <c r="K1215" s="56"/>
    </row>
    <row r="1216" spans="1:11" ht="15.75" customHeight="1" thickBot="1" x14ac:dyDescent="0.3">
      <c r="A1216" s="188" t="s">
        <v>1675</v>
      </c>
      <c r="B1216" s="190" t="s">
        <v>1676</v>
      </c>
      <c r="C1216" s="803" t="s">
        <v>2183</v>
      </c>
      <c r="D1216" s="176">
        <v>306570</v>
      </c>
      <c r="E1216" s="787" t="s">
        <v>307</v>
      </c>
      <c r="F1216" s="836" t="s">
        <v>2598</v>
      </c>
      <c r="G1216" s="837">
        <v>43250</v>
      </c>
      <c r="H1216" s="815"/>
      <c r="J1216" s="56"/>
      <c r="K1216" s="56"/>
    </row>
    <row r="1217" spans="1:11" ht="15.75" customHeight="1" thickBot="1" x14ac:dyDescent="0.3">
      <c r="A1217" s="188" t="s">
        <v>1675</v>
      </c>
      <c r="B1217" s="190" t="s">
        <v>1676</v>
      </c>
      <c r="C1217" s="803" t="s">
        <v>2183</v>
      </c>
      <c r="D1217" s="176">
        <v>456177.5</v>
      </c>
      <c r="E1217" s="787" t="s">
        <v>307</v>
      </c>
      <c r="F1217" s="836" t="s">
        <v>2598</v>
      </c>
      <c r="G1217" s="837">
        <v>43250</v>
      </c>
      <c r="H1217" s="815"/>
      <c r="J1217" s="56"/>
      <c r="K1217" s="56"/>
    </row>
    <row r="1218" spans="1:11" ht="15.75" customHeight="1" thickBot="1" x14ac:dyDescent="0.3">
      <c r="A1218" s="188" t="s">
        <v>1675</v>
      </c>
      <c r="B1218" s="190" t="s">
        <v>1676</v>
      </c>
      <c r="C1218" s="803" t="s">
        <v>2183</v>
      </c>
      <c r="D1218" s="176">
        <v>70040</v>
      </c>
      <c r="E1218" s="787" t="s">
        <v>307</v>
      </c>
      <c r="F1218" s="836" t="s">
        <v>2598</v>
      </c>
      <c r="G1218" s="837">
        <v>43250</v>
      </c>
      <c r="H1218" s="815"/>
      <c r="J1218" s="56"/>
      <c r="K1218" s="56"/>
    </row>
    <row r="1219" spans="1:11" ht="15.75" customHeight="1" thickBot="1" x14ac:dyDescent="0.3">
      <c r="A1219" s="188" t="s">
        <v>1675</v>
      </c>
      <c r="B1219" s="190" t="s">
        <v>1676</v>
      </c>
      <c r="C1219" s="803" t="s">
        <v>2183</v>
      </c>
      <c r="D1219" s="176">
        <v>249135</v>
      </c>
      <c r="E1219" s="787" t="s">
        <v>307</v>
      </c>
      <c r="F1219" s="836" t="s">
        <v>2598</v>
      </c>
      <c r="G1219" s="837">
        <v>43250</v>
      </c>
      <c r="H1219" s="815"/>
      <c r="J1219" s="56"/>
      <c r="K1219" s="56"/>
    </row>
    <row r="1220" spans="1:11" ht="15.75" customHeight="1" thickBot="1" x14ac:dyDescent="0.3">
      <c r="A1220" s="188" t="s">
        <v>1675</v>
      </c>
      <c r="B1220" s="190" t="s">
        <v>1676</v>
      </c>
      <c r="C1220" s="803" t="s">
        <v>2183</v>
      </c>
      <c r="D1220" s="176">
        <v>361365</v>
      </c>
      <c r="E1220" s="787" t="s">
        <v>307</v>
      </c>
      <c r="F1220" s="836" t="s">
        <v>2598</v>
      </c>
      <c r="G1220" s="837">
        <v>43250</v>
      </c>
      <c r="H1220" s="815"/>
      <c r="J1220" s="56"/>
      <c r="K1220" s="56"/>
    </row>
    <row r="1221" spans="1:11" ht="15.75" customHeight="1" thickBot="1" x14ac:dyDescent="0.3">
      <c r="A1221" s="188" t="s">
        <v>1675</v>
      </c>
      <c r="B1221" s="190" t="s">
        <v>1676</v>
      </c>
      <c r="C1221" s="803" t="s">
        <v>2183</v>
      </c>
      <c r="D1221" s="176">
        <v>520250</v>
      </c>
      <c r="E1221" s="787" t="s">
        <v>307</v>
      </c>
      <c r="F1221" s="836" t="s">
        <v>2598</v>
      </c>
      <c r="G1221" s="837">
        <v>43250</v>
      </c>
      <c r="H1221" s="815"/>
      <c r="J1221" s="56"/>
      <c r="K1221" s="56"/>
    </row>
    <row r="1222" spans="1:11" ht="15.75" customHeight="1" thickBot="1" x14ac:dyDescent="0.3">
      <c r="A1222" s="195">
        <v>265</v>
      </c>
      <c r="B1222" s="202" t="s">
        <v>124</v>
      </c>
      <c r="C1222" s="803" t="s">
        <v>2184</v>
      </c>
      <c r="D1222" s="176">
        <v>49499.8</v>
      </c>
      <c r="E1222" s="787" t="s">
        <v>307</v>
      </c>
      <c r="F1222" s="837">
        <v>43626</v>
      </c>
      <c r="G1222" s="837">
        <v>43656</v>
      </c>
      <c r="H1222" s="815">
        <v>13201</v>
      </c>
      <c r="J1222" s="56"/>
      <c r="K1222" s="56"/>
    </row>
    <row r="1223" spans="1:11" ht="15.75" customHeight="1" thickBot="1" x14ac:dyDescent="0.3">
      <c r="A1223" s="188">
        <v>255</v>
      </c>
      <c r="B1223" s="202" t="s">
        <v>124</v>
      </c>
      <c r="C1223" s="803" t="s">
        <v>2118</v>
      </c>
      <c r="D1223" s="176">
        <f>505566.6-212337.97</f>
        <v>293228.63</v>
      </c>
      <c r="E1223" s="787" t="s">
        <v>307</v>
      </c>
      <c r="F1223" s="837">
        <v>43293</v>
      </c>
      <c r="G1223" s="836" t="s">
        <v>1624</v>
      </c>
      <c r="H1223" s="815">
        <v>12688</v>
      </c>
      <c r="J1223" s="56"/>
      <c r="K1223" s="56"/>
    </row>
    <row r="1224" spans="1:11" ht="15.75" customHeight="1" thickBot="1" x14ac:dyDescent="0.3">
      <c r="A1224" s="188">
        <v>256</v>
      </c>
      <c r="B1224" s="202" t="s">
        <v>124</v>
      </c>
      <c r="C1224" s="803" t="s">
        <v>2118</v>
      </c>
      <c r="D1224" s="176">
        <v>367124.7</v>
      </c>
      <c r="E1224" s="787" t="s">
        <v>307</v>
      </c>
      <c r="F1224" s="837">
        <v>43388</v>
      </c>
      <c r="G1224" s="837">
        <v>43418</v>
      </c>
      <c r="H1224" s="815">
        <v>12861</v>
      </c>
      <c r="J1224" s="56"/>
      <c r="K1224" s="56"/>
    </row>
    <row r="1225" spans="1:11" ht="15.75" customHeight="1" thickBot="1" x14ac:dyDescent="0.3">
      <c r="A1225" s="188">
        <v>282</v>
      </c>
      <c r="B1225" s="202" t="s">
        <v>124</v>
      </c>
      <c r="C1225" s="803" t="s">
        <v>2118</v>
      </c>
      <c r="D1225" s="176">
        <v>23017.7</v>
      </c>
      <c r="E1225" s="787" t="s">
        <v>307</v>
      </c>
      <c r="F1225" s="837">
        <v>44277</v>
      </c>
      <c r="G1225" s="836" t="s">
        <v>2355</v>
      </c>
      <c r="H1225" s="815" t="s">
        <v>2223</v>
      </c>
      <c r="J1225" s="56"/>
      <c r="K1225" s="56"/>
    </row>
    <row r="1226" spans="1:11" ht="15.75" customHeight="1" thickBot="1" x14ac:dyDescent="0.3">
      <c r="A1226" s="188">
        <v>268</v>
      </c>
      <c r="B1226" s="202" t="s">
        <v>124</v>
      </c>
      <c r="C1226" s="803" t="s">
        <v>2118</v>
      </c>
      <c r="D1226" s="176">
        <v>71196.5</v>
      </c>
      <c r="E1226" s="787" t="s">
        <v>307</v>
      </c>
      <c r="F1226" s="836" t="s">
        <v>2599</v>
      </c>
      <c r="G1226" s="837">
        <v>43733</v>
      </c>
      <c r="H1226" s="815">
        <v>13268</v>
      </c>
      <c r="J1226" s="56"/>
      <c r="K1226" s="56"/>
    </row>
    <row r="1227" spans="1:11" ht="15.75" customHeight="1" thickBot="1" x14ac:dyDescent="0.3">
      <c r="A1227" s="188">
        <v>262</v>
      </c>
      <c r="B1227" s="202" t="s">
        <v>124</v>
      </c>
      <c r="C1227" s="803" t="s">
        <v>2118</v>
      </c>
      <c r="D1227" s="176">
        <v>25075</v>
      </c>
      <c r="E1227" s="787" t="s">
        <v>307</v>
      </c>
      <c r="F1227" s="837">
        <v>43553</v>
      </c>
      <c r="G1227" s="836" t="s">
        <v>1569</v>
      </c>
      <c r="H1227" s="815">
        <v>13101</v>
      </c>
      <c r="J1227" s="56"/>
      <c r="K1227" s="56"/>
    </row>
    <row r="1228" spans="1:11" ht="15.75" customHeight="1" thickBot="1" x14ac:dyDescent="0.3">
      <c r="A1228" s="187">
        <v>11</v>
      </c>
      <c r="B1228" s="202" t="s">
        <v>89</v>
      </c>
      <c r="C1228" s="803" t="s">
        <v>308</v>
      </c>
      <c r="D1228" s="176">
        <v>610296</v>
      </c>
      <c r="E1228" s="787" t="s">
        <v>307</v>
      </c>
      <c r="F1228" s="837">
        <v>42038</v>
      </c>
      <c r="G1228" s="837">
        <v>42068</v>
      </c>
      <c r="H1228" s="815">
        <v>10068</v>
      </c>
      <c r="J1228" s="56"/>
      <c r="K1228" s="56"/>
    </row>
    <row r="1229" spans="1:11" ht="15.75" customHeight="1" thickBot="1" x14ac:dyDescent="0.3">
      <c r="A1229" s="187">
        <v>12</v>
      </c>
      <c r="B1229" s="202" t="s">
        <v>89</v>
      </c>
      <c r="C1229" s="803" t="s">
        <v>308</v>
      </c>
      <c r="D1229" s="176">
        <v>516840</v>
      </c>
      <c r="E1229" s="787" t="s">
        <v>307</v>
      </c>
      <c r="F1229" s="837">
        <v>42051</v>
      </c>
      <c r="G1229" s="837">
        <v>42081</v>
      </c>
      <c r="H1229" s="815">
        <v>10188</v>
      </c>
      <c r="J1229" s="56"/>
      <c r="K1229" s="56"/>
    </row>
    <row r="1230" spans="1:11" ht="15.75" customHeight="1" thickBot="1" x14ac:dyDescent="0.3">
      <c r="A1230" s="187">
        <v>14</v>
      </c>
      <c r="B1230" s="202" t="s">
        <v>89</v>
      </c>
      <c r="C1230" s="803" t="s">
        <v>308</v>
      </c>
      <c r="D1230" s="176">
        <v>453120</v>
      </c>
      <c r="E1230" s="787" t="s">
        <v>307</v>
      </c>
      <c r="F1230" s="836" t="s">
        <v>2473</v>
      </c>
      <c r="G1230" s="837">
        <v>42509</v>
      </c>
      <c r="H1230" s="815">
        <v>10263</v>
      </c>
      <c r="J1230" s="56"/>
      <c r="K1230" s="56"/>
    </row>
    <row r="1231" spans="1:11" ht="15.75" customHeight="1" thickBot="1" x14ac:dyDescent="0.3">
      <c r="A1231" s="190">
        <v>46879</v>
      </c>
      <c r="B1231" s="214" t="s">
        <v>165</v>
      </c>
      <c r="C1231" s="803" t="s">
        <v>306</v>
      </c>
      <c r="D1231" s="176">
        <f>189764-89758.37</f>
        <v>100005.63</v>
      </c>
      <c r="E1231" s="787" t="s">
        <v>307</v>
      </c>
      <c r="F1231" s="837">
        <v>42782</v>
      </c>
      <c r="G1231" s="837">
        <v>42812</v>
      </c>
      <c r="H1231" s="815">
        <v>11843</v>
      </c>
      <c r="J1231" s="56"/>
      <c r="K1231" s="56"/>
    </row>
    <row r="1232" spans="1:11" ht="15.75" customHeight="1" thickBot="1" x14ac:dyDescent="0.3">
      <c r="A1232" s="190">
        <v>46891</v>
      </c>
      <c r="B1232" s="214" t="s">
        <v>165</v>
      </c>
      <c r="C1232" s="803" t="s">
        <v>306</v>
      </c>
      <c r="D1232" s="176">
        <v>105360</v>
      </c>
      <c r="E1232" s="787" t="s">
        <v>307</v>
      </c>
      <c r="F1232" s="837">
        <v>42795</v>
      </c>
      <c r="G1232" s="837">
        <v>42825</v>
      </c>
      <c r="H1232" s="815">
        <v>11873</v>
      </c>
      <c r="J1232" s="56"/>
      <c r="K1232" s="56"/>
    </row>
    <row r="1233" spans="1:15" ht="15.75" customHeight="1" thickBot="1" x14ac:dyDescent="0.3">
      <c r="A1233" s="190">
        <v>150125</v>
      </c>
      <c r="B1233" s="214" t="s">
        <v>155</v>
      </c>
      <c r="C1233" s="803" t="s">
        <v>308</v>
      </c>
      <c r="D1233" s="176">
        <v>344560</v>
      </c>
      <c r="E1233" s="787" t="s">
        <v>307</v>
      </c>
      <c r="F1233" s="838">
        <v>42551</v>
      </c>
      <c r="G1233" s="837">
        <v>42581</v>
      </c>
      <c r="H1233" s="815">
        <v>11520</v>
      </c>
      <c r="J1233" s="56"/>
      <c r="K1233" s="56"/>
    </row>
    <row r="1234" spans="1:15" ht="15.75" customHeight="1" thickBot="1" x14ac:dyDescent="0.3">
      <c r="A1234" s="190">
        <v>20755</v>
      </c>
      <c r="B1234" s="214" t="s">
        <v>1417</v>
      </c>
      <c r="C1234" s="803" t="s">
        <v>306</v>
      </c>
      <c r="D1234" s="176">
        <v>935470</v>
      </c>
      <c r="E1234" s="787" t="s">
        <v>307</v>
      </c>
      <c r="F1234" s="835">
        <v>43602</v>
      </c>
      <c r="G1234" s="837">
        <v>43632</v>
      </c>
      <c r="H1234" s="815">
        <v>13132</v>
      </c>
      <c r="J1234" s="56"/>
      <c r="K1234" s="56"/>
    </row>
    <row r="1235" spans="1:15" ht="15.75" customHeight="1" thickBot="1" x14ac:dyDescent="0.3">
      <c r="A1235" s="190">
        <v>20930</v>
      </c>
      <c r="B1235" s="214" t="s">
        <v>1417</v>
      </c>
      <c r="C1235" s="803" t="s">
        <v>2159</v>
      </c>
      <c r="D1235" s="176">
        <v>830841.96</v>
      </c>
      <c r="E1235" s="787" t="s">
        <v>307</v>
      </c>
      <c r="F1235" s="843">
        <v>43662</v>
      </c>
      <c r="G1235" s="836" t="s">
        <v>1665</v>
      </c>
      <c r="H1235" s="815">
        <v>13231</v>
      </c>
      <c r="J1235" s="56"/>
      <c r="K1235" s="56"/>
    </row>
    <row r="1236" spans="1:15" ht="15.75" customHeight="1" thickBot="1" x14ac:dyDescent="0.3">
      <c r="A1236" s="190">
        <v>21025</v>
      </c>
      <c r="B1236" s="214" t="s">
        <v>1417</v>
      </c>
      <c r="C1236" s="803" t="s">
        <v>306</v>
      </c>
      <c r="D1236" s="176">
        <v>61410</v>
      </c>
      <c r="E1236" s="787" t="s">
        <v>307</v>
      </c>
      <c r="F1236" s="844" t="s">
        <v>1665</v>
      </c>
      <c r="G1236" s="837">
        <v>43722</v>
      </c>
      <c r="H1236" s="815">
        <v>13264</v>
      </c>
      <c r="J1236" s="56"/>
      <c r="K1236" s="56"/>
    </row>
    <row r="1237" spans="1:15" ht="15.75" customHeight="1" thickBot="1" x14ac:dyDescent="0.3">
      <c r="A1237" s="190">
        <v>20884</v>
      </c>
      <c r="B1237" s="214" t="s">
        <v>1417</v>
      </c>
      <c r="C1237" s="803" t="s">
        <v>2096</v>
      </c>
      <c r="D1237" s="176">
        <v>708204.4</v>
      </c>
      <c r="E1237" s="787" t="s">
        <v>307</v>
      </c>
      <c r="F1237" s="843">
        <v>43643</v>
      </c>
      <c r="G1237" s="837">
        <v>43673</v>
      </c>
      <c r="H1237" s="815">
        <v>13222</v>
      </c>
      <c r="J1237" s="56"/>
      <c r="K1237" s="56"/>
    </row>
    <row r="1238" spans="1:15" ht="15.75" customHeight="1" thickBot="1" x14ac:dyDescent="0.3">
      <c r="A1238" s="190">
        <v>21029</v>
      </c>
      <c r="B1238" s="214" t="s">
        <v>1417</v>
      </c>
      <c r="C1238" s="803" t="s">
        <v>310</v>
      </c>
      <c r="D1238" s="176">
        <v>55600</v>
      </c>
      <c r="E1238" s="787" t="s">
        <v>307</v>
      </c>
      <c r="F1238" s="844" t="s">
        <v>1665</v>
      </c>
      <c r="G1238" s="837">
        <v>43722</v>
      </c>
      <c r="H1238" s="815">
        <v>13244</v>
      </c>
      <c r="J1238" s="56"/>
      <c r="K1238" s="56"/>
    </row>
    <row r="1239" spans="1:15" ht="15.75" customHeight="1" thickBot="1" x14ac:dyDescent="0.3">
      <c r="A1239" s="190">
        <v>21322</v>
      </c>
      <c r="B1239" s="214" t="s">
        <v>1417</v>
      </c>
      <c r="C1239" s="803" t="s">
        <v>310</v>
      </c>
      <c r="D1239" s="176">
        <v>1029875</v>
      </c>
      <c r="E1239" s="787" t="s">
        <v>307</v>
      </c>
      <c r="F1239" s="844" t="s">
        <v>2479</v>
      </c>
      <c r="G1239" s="836" t="s">
        <v>1780</v>
      </c>
      <c r="H1239" s="815">
        <v>13355</v>
      </c>
      <c r="J1239" s="56"/>
      <c r="K1239" s="56"/>
    </row>
    <row r="1240" spans="1:15" ht="15.75" customHeight="1" thickBot="1" x14ac:dyDescent="0.3">
      <c r="A1240" s="190">
        <v>21261</v>
      </c>
      <c r="B1240" s="214" t="s">
        <v>1417</v>
      </c>
      <c r="C1240" s="803" t="s">
        <v>310</v>
      </c>
      <c r="D1240" s="176">
        <v>939749.82</v>
      </c>
      <c r="E1240" s="787" t="s">
        <v>307</v>
      </c>
      <c r="F1240" s="843">
        <v>43780</v>
      </c>
      <c r="G1240" s="836" t="s">
        <v>1781</v>
      </c>
      <c r="H1240" s="815">
        <v>13343</v>
      </c>
      <c r="J1240" s="56"/>
      <c r="K1240" s="56"/>
    </row>
    <row r="1241" spans="1:15" ht="15.75" customHeight="1" thickBot="1" x14ac:dyDescent="0.3">
      <c r="A1241" s="190">
        <v>21083</v>
      </c>
      <c r="B1241" s="214" t="s">
        <v>1417</v>
      </c>
      <c r="C1241" s="803" t="s">
        <v>310</v>
      </c>
      <c r="D1241" s="176">
        <v>678736</v>
      </c>
      <c r="E1241" s="787" t="s">
        <v>307</v>
      </c>
      <c r="F1241" s="843">
        <v>43712</v>
      </c>
      <c r="G1241" s="837">
        <v>43742</v>
      </c>
      <c r="H1241" s="815">
        <v>13278</v>
      </c>
      <c r="J1241" s="56"/>
      <c r="K1241" s="56"/>
    </row>
    <row r="1242" spans="1:15" ht="15.75" customHeight="1" thickBot="1" x14ac:dyDescent="0.3">
      <c r="A1242" s="190">
        <v>21135</v>
      </c>
      <c r="B1242" s="214" t="s">
        <v>1417</v>
      </c>
      <c r="C1242" s="803" t="s">
        <v>310</v>
      </c>
      <c r="D1242" s="176">
        <v>895615</v>
      </c>
      <c r="E1242" s="787" t="s">
        <v>307</v>
      </c>
      <c r="F1242" s="843">
        <v>43734</v>
      </c>
      <c r="G1242" s="837">
        <v>43764</v>
      </c>
      <c r="H1242" s="815">
        <v>13295</v>
      </c>
      <c r="J1242" s="56"/>
      <c r="K1242" s="56"/>
    </row>
    <row r="1243" spans="1:15" ht="15.75" customHeight="1" thickBot="1" x14ac:dyDescent="0.3">
      <c r="A1243" s="190">
        <v>21216</v>
      </c>
      <c r="B1243" s="214" t="s">
        <v>1417</v>
      </c>
      <c r="C1243" s="803" t="s">
        <v>340</v>
      </c>
      <c r="D1243" s="176">
        <v>1029159</v>
      </c>
      <c r="E1243" s="787" t="s">
        <v>307</v>
      </c>
      <c r="F1243" s="843">
        <v>43761</v>
      </c>
      <c r="G1243" s="837">
        <v>43791</v>
      </c>
      <c r="H1243" s="815">
        <v>13323</v>
      </c>
      <c r="J1243" s="56"/>
      <c r="K1243" s="56"/>
    </row>
    <row r="1244" spans="1:15" ht="15.75" customHeight="1" thickBot="1" x14ac:dyDescent="0.3">
      <c r="A1244" s="190">
        <v>21355</v>
      </c>
      <c r="B1244" s="214" t="s">
        <v>1417</v>
      </c>
      <c r="C1244" s="803" t="s">
        <v>310</v>
      </c>
      <c r="D1244" s="176">
        <v>854532</v>
      </c>
      <c r="E1244" s="787" t="s">
        <v>307</v>
      </c>
      <c r="F1244" s="844" t="s">
        <v>2600</v>
      </c>
      <c r="G1244" s="836" t="s">
        <v>1956</v>
      </c>
      <c r="H1244" s="815">
        <v>13380</v>
      </c>
      <c r="J1244" s="56"/>
      <c r="K1244" s="56"/>
    </row>
    <row r="1245" spans="1:15" ht="15.75" customHeight="1" thickBot="1" x14ac:dyDescent="0.3">
      <c r="A1245" s="190">
        <v>21379</v>
      </c>
      <c r="B1245" s="214" t="s">
        <v>1417</v>
      </c>
      <c r="C1245" s="803" t="s">
        <v>310</v>
      </c>
      <c r="D1245" s="176">
        <v>1027700</v>
      </c>
      <c r="E1245" s="787" t="s">
        <v>307</v>
      </c>
      <c r="F1245" s="844" t="s">
        <v>2515</v>
      </c>
      <c r="G1245" s="836" t="s">
        <v>2323</v>
      </c>
      <c r="H1245" s="815">
        <v>13391</v>
      </c>
      <c r="J1245" s="56"/>
      <c r="K1245" s="56"/>
    </row>
    <row r="1246" spans="1:15" ht="15.75" customHeight="1" thickBot="1" x14ac:dyDescent="0.3">
      <c r="A1246" s="190">
        <v>21179</v>
      </c>
      <c r="B1246" s="214" t="s">
        <v>1417</v>
      </c>
      <c r="C1246" s="803" t="s">
        <v>340</v>
      </c>
      <c r="D1246" s="176">
        <v>815822.9</v>
      </c>
      <c r="E1246" s="787" t="s">
        <v>307</v>
      </c>
      <c r="F1246" s="843">
        <v>43748</v>
      </c>
      <c r="G1246" s="837">
        <v>43778</v>
      </c>
      <c r="H1246" s="815">
        <v>13314</v>
      </c>
      <c r="J1246" s="56"/>
      <c r="K1246" s="56"/>
    </row>
    <row r="1247" spans="1:15" ht="15.75" customHeight="1" thickBot="1" x14ac:dyDescent="0.3">
      <c r="A1247" s="190">
        <v>21658</v>
      </c>
      <c r="B1247" s="214" t="s">
        <v>1417</v>
      </c>
      <c r="C1247" s="803" t="s">
        <v>306</v>
      </c>
      <c r="D1247" s="176">
        <v>936000</v>
      </c>
      <c r="E1247" s="787" t="s">
        <v>307</v>
      </c>
      <c r="F1247" s="844" t="s">
        <v>1569</v>
      </c>
      <c r="G1247" s="837">
        <v>43613</v>
      </c>
      <c r="H1247" s="815">
        <v>13250</v>
      </c>
      <c r="I1247" s="56"/>
      <c r="K1247" s="56"/>
    </row>
    <row r="1248" spans="1:15" ht="15.75" customHeight="1" thickBot="1" x14ac:dyDescent="0.3">
      <c r="A1248" s="190">
        <v>21607</v>
      </c>
      <c r="B1248" s="214" t="s">
        <v>1417</v>
      </c>
      <c r="C1248" s="803" t="s">
        <v>306</v>
      </c>
      <c r="D1248" s="176">
        <v>1029875</v>
      </c>
      <c r="E1248" s="787" t="s">
        <v>307</v>
      </c>
      <c r="F1248" s="844" t="s">
        <v>1623</v>
      </c>
      <c r="G1248" s="837">
        <v>43588</v>
      </c>
      <c r="H1248" s="815">
        <v>13212</v>
      </c>
      <c r="I1248" s="56"/>
      <c r="K1248" s="56"/>
      <c r="O1248" s="801"/>
    </row>
    <row r="1249" spans="1:43" ht="15.75" customHeight="1" thickBot="1" x14ac:dyDescent="0.3">
      <c r="A1249" s="190">
        <v>21608</v>
      </c>
      <c r="B1249" s="214" t="s">
        <v>1417</v>
      </c>
      <c r="C1249" s="803" t="s">
        <v>308</v>
      </c>
      <c r="D1249" s="176">
        <v>840573</v>
      </c>
      <c r="E1249" s="787" t="s">
        <v>307</v>
      </c>
      <c r="F1249" s="844" t="s">
        <v>1623</v>
      </c>
      <c r="G1249" s="837">
        <v>43588</v>
      </c>
      <c r="H1249" s="815">
        <v>13159</v>
      </c>
      <c r="I1249" s="132"/>
      <c r="J1249" s="56"/>
      <c r="K1249" s="56"/>
    </row>
    <row r="1250" spans="1:43" ht="15.75" customHeight="1" thickBot="1" x14ac:dyDescent="0.3">
      <c r="A1250" s="190">
        <v>21657</v>
      </c>
      <c r="B1250" s="214" t="s">
        <v>1417</v>
      </c>
      <c r="C1250" s="803" t="s">
        <v>308</v>
      </c>
      <c r="D1250" s="176">
        <v>885000</v>
      </c>
      <c r="E1250" s="787" t="s">
        <v>307</v>
      </c>
      <c r="F1250" s="844" t="s">
        <v>2601</v>
      </c>
      <c r="G1250" s="837">
        <v>43612</v>
      </c>
      <c r="H1250" s="815">
        <v>13258</v>
      </c>
      <c r="I1250" s="132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1:43" ht="15.75" customHeight="1" thickBot="1" x14ac:dyDescent="0.3">
      <c r="A1251" s="190">
        <v>21609</v>
      </c>
      <c r="B1251" s="214" t="s">
        <v>1417</v>
      </c>
      <c r="C1251" s="803" t="s">
        <v>308</v>
      </c>
      <c r="D1251" s="176">
        <v>794216</v>
      </c>
      <c r="E1251" s="787" t="s">
        <v>307</v>
      </c>
      <c r="F1251" s="844" t="s">
        <v>1623</v>
      </c>
      <c r="G1251" s="837">
        <v>43588</v>
      </c>
      <c r="H1251" s="815">
        <v>13306</v>
      </c>
      <c r="I1251" s="132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1:43" ht="15.75" customHeight="1" thickBot="1" x14ac:dyDescent="0.3">
      <c r="A1252" s="190">
        <v>21605</v>
      </c>
      <c r="B1252" s="214" t="s">
        <v>1417</v>
      </c>
      <c r="C1252" s="803" t="s">
        <v>310</v>
      </c>
      <c r="D1252" s="176">
        <v>1007550</v>
      </c>
      <c r="E1252" s="787" t="s">
        <v>307</v>
      </c>
      <c r="F1252" s="844" t="s">
        <v>1623</v>
      </c>
      <c r="G1252" s="837">
        <v>43588</v>
      </c>
      <c r="H1252" s="815">
        <v>13400</v>
      </c>
      <c r="I1252" s="132"/>
      <c r="K1252" s="56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56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1:43" ht="15.75" customHeight="1" thickBot="1" x14ac:dyDescent="0.3">
      <c r="A1253" s="190">
        <v>21606</v>
      </c>
      <c r="B1253" s="214" t="s">
        <v>1417</v>
      </c>
      <c r="C1253" s="803" t="s">
        <v>310</v>
      </c>
      <c r="D1253" s="176">
        <v>497500</v>
      </c>
      <c r="E1253" s="787" t="s">
        <v>307</v>
      </c>
      <c r="F1253" s="844" t="s">
        <v>1623</v>
      </c>
      <c r="G1253" s="837">
        <v>43588</v>
      </c>
      <c r="H1253" s="815">
        <v>13207</v>
      </c>
      <c r="I1253" s="132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1:43" ht="15.75" customHeight="1" thickBot="1" x14ac:dyDescent="0.3">
      <c r="A1254" s="190">
        <v>21610</v>
      </c>
      <c r="B1254" s="214" t="s">
        <v>1417</v>
      </c>
      <c r="C1254" s="803" t="s">
        <v>310</v>
      </c>
      <c r="D1254" s="176">
        <v>1029600</v>
      </c>
      <c r="E1254" s="787" t="s">
        <v>307</v>
      </c>
      <c r="F1254" s="844" t="s">
        <v>1623</v>
      </c>
      <c r="G1254" s="837">
        <v>43588</v>
      </c>
      <c r="H1254" s="815">
        <v>13368</v>
      </c>
      <c r="I1254" s="132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1:43" ht="15.75" customHeight="1" thickBot="1" x14ac:dyDescent="0.3">
      <c r="A1255" s="190">
        <v>21656</v>
      </c>
      <c r="B1255" s="214" t="s">
        <v>1417</v>
      </c>
      <c r="C1255" s="803" t="s">
        <v>310</v>
      </c>
      <c r="D1255" s="176">
        <v>1027700</v>
      </c>
      <c r="E1255" s="787" t="s">
        <v>307</v>
      </c>
      <c r="F1255" s="844" t="s">
        <v>2601</v>
      </c>
      <c r="G1255" s="837">
        <v>43612</v>
      </c>
      <c r="H1255" s="815">
        <v>13202</v>
      </c>
      <c r="I1255" s="132"/>
      <c r="J1255" s="56"/>
      <c r="K1255" s="56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56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1:43" ht="15.75" customHeight="1" thickBot="1" x14ac:dyDescent="0.3">
      <c r="A1256" s="190">
        <v>21104</v>
      </c>
      <c r="B1256" s="214" t="s">
        <v>1417</v>
      </c>
      <c r="C1256" s="803" t="s">
        <v>2091</v>
      </c>
      <c r="D1256" s="176">
        <v>891881.76</v>
      </c>
      <c r="E1256" s="787" t="s">
        <v>307</v>
      </c>
      <c r="F1256" s="843">
        <v>43720</v>
      </c>
      <c r="G1256" s="837">
        <v>43750</v>
      </c>
      <c r="H1256" s="815">
        <v>13284</v>
      </c>
      <c r="I1256" s="132"/>
      <c r="K1256" s="56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56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1:43" ht="15.75" customHeight="1" thickBot="1" x14ac:dyDescent="0.3">
      <c r="A1257" s="190">
        <v>22798</v>
      </c>
      <c r="B1257" s="214" t="s">
        <v>1417</v>
      </c>
      <c r="C1257" s="803" t="s">
        <v>2075</v>
      </c>
      <c r="D1257" s="176">
        <v>12668</v>
      </c>
      <c r="E1257" s="787" t="s">
        <v>307</v>
      </c>
      <c r="F1257" s="843">
        <v>44396</v>
      </c>
      <c r="G1257" s="836" t="s">
        <v>2419</v>
      </c>
      <c r="H1257" s="815" t="s">
        <v>2647</v>
      </c>
      <c r="I1257" s="132"/>
      <c r="K1257" s="56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1:43" ht="15.75" customHeight="1" thickBot="1" x14ac:dyDescent="0.3">
      <c r="A1258" s="190">
        <v>20815</v>
      </c>
      <c r="B1258" s="214" t="s">
        <v>1417</v>
      </c>
      <c r="C1258" s="803" t="s">
        <v>2159</v>
      </c>
      <c r="D1258" s="176">
        <v>1028374.74</v>
      </c>
      <c r="E1258" s="787" t="s">
        <v>307</v>
      </c>
      <c r="F1258" s="843">
        <v>43621</v>
      </c>
      <c r="G1258" s="837">
        <v>43651</v>
      </c>
      <c r="H1258" s="815">
        <v>13198</v>
      </c>
      <c r="I1258" s="774"/>
      <c r="K1258" s="56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56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1:43" ht="15.75" customHeight="1" thickBot="1" x14ac:dyDescent="0.3">
      <c r="A1259" s="190">
        <v>20998</v>
      </c>
      <c r="B1259" s="214" t="s">
        <v>1417</v>
      </c>
      <c r="C1259" s="803" t="s">
        <v>2096</v>
      </c>
      <c r="D1259" s="176">
        <v>811000</v>
      </c>
      <c r="E1259" s="787" t="s">
        <v>307</v>
      </c>
      <c r="F1259" s="844" t="s">
        <v>1666</v>
      </c>
      <c r="G1259" s="837">
        <v>43712</v>
      </c>
      <c r="H1259" s="815">
        <v>13253</v>
      </c>
      <c r="I1259" s="774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1:43" ht="15.75" customHeight="1" thickBot="1" x14ac:dyDescent="0.3">
      <c r="A1260" s="190">
        <v>20931</v>
      </c>
      <c r="B1260" s="214" t="s">
        <v>1417</v>
      </c>
      <c r="C1260" s="803" t="s">
        <v>2096</v>
      </c>
      <c r="D1260" s="176">
        <v>1017750</v>
      </c>
      <c r="E1260" s="787" t="s">
        <v>307</v>
      </c>
      <c r="F1260" s="843">
        <v>43662</v>
      </c>
      <c r="G1260" s="836" t="s">
        <v>1665</v>
      </c>
      <c r="H1260" s="815">
        <v>13226</v>
      </c>
      <c r="I1260" s="774"/>
      <c r="K1260" s="56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1:43" ht="15.75" customHeight="1" thickBot="1" x14ac:dyDescent="0.3">
      <c r="A1261" s="190">
        <v>20754</v>
      </c>
      <c r="B1261" s="214" t="s">
        <v>1417</v>
      </c>
      <c r="C1261" s="803" t="s">
        <v>306</v>
      </c>
      <c r="D1261" s="176">
        <v>880125</v>
      </c>
      <c r="E1261" s="787" t="s">
        <v>307</v>
      </c>
      <c r="F1261" s="837">
        <v>43602</v>
      </c>
      <c r="G1261" s="837">
        <v>43632</v>
      </c>
      <c r="H1261" s="815">
        <v>13145</v>
      </c>
      <c r="I1261" s="774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1:43" ht="15.75" customHeight="1" thickBot="1" x14ac:dyDescent="0.3">
      <c r="A1262" s="190">
        <v>1678</v>
      </c>
      <c r="B1262" s="214" t="s">
        <v>1930</v>
      </c>
      <c r="C1262" s="803" t="s">
        <v>2185</v>
      </c>
      <c r="D1262" s="176">
        <v>192668</v>
      </c>
      <c r="E1262" s="787" t="s">
        <v>307</v>
      </c>
      <c r="F1262" s="836" t="s">
        <v>1944</v>
      </c>
      <c r="G1262" s="836" t="s">
        <v>1943</v>
      </c>
      <c r="H1262" s="815" t="s">
        <v>1938</v>
      </c>
      <c r="I1262" s="774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1:43" ht="15.75" customHeight="1" thickBot="1" x14ac:dyDescent="0.3">
      <c r="A1263" s="268">
        <v>1865</v>
      </c>
      <c r="B1263" s="829" t="s">
        <v>1930</v>
      </c>
      <c r="C1263" s="803" t="s">
        <v>2405</v>
      </c>
      <c r="D1263" s="176">
        <v>24500</v>
      </c>
      <c r="E1263" s="787" t="s">
        <v>307</v>
      </c>
      <c r="F1263" s="837">
        <v>44330</v>
      </c>
      <c r="G1263" s="837">
        <v>44360</v>
      </c>
      <c r="H1263" s="815" t="s">
        <v>2648</v>
      </c>
      <c r="I1263" s="774"/>
      <c r="J1263" s="56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1:43" ht="15.75" customHeight="1" thickBot="1" x14ac:dyDescent="0.3">
      <c r="A1264" s="233">
        <v>17298</v>
      </c>
      <c r="B1264" s="175" t="s">
        <v>128</v>
      </c>
      <c r="C1264" s="803" t="s">
        <v>306</v>
      </c>
      <c r="D1264" s="176">
        <v>27500</v>
      </c>
      <c r="E1264" s="787" t="s">
        <v>307</v>
      </c>
      <c r="F1264" s="836" t="s">
        <v>2602</v>
      </c>
      <c r="G1264" s="837">
        <v>44332</v>
      </c>
      <c r="H1264" s="815" t="s">
        <v>2316</v>
      </c>
      <c r="I1264" s="774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1:43" ht="15.75" customHeight="1" thickBot="1" x14ac:dyDescent="0.3">
      <c r="A1265" s="233">
        <v>17110</v>
      </c>
      <c r="B1265" s="175" t="s">
        <v>128</v>
      </c>
      <c r="C1265" s="803" t="s">
        <v>306</v>
      </c>
      <c r="D1265" s="176">
        <v>400000</v>
      </c>
      <c r="E1265" s="787" t="s">
        <v>307</v>
      </c>
      <c r="F1265" s="837">
        <v>44281</v>
      </c>
      <c r="G1265" s="836" t="s">
        <v>2227</v>
      </c>
      <c r="H1265" s="815" t="s">
        <v>2317</v>
      </c>
      <c r="I1265" s="774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1:43" ht="15.75" customHeight="1" thickBot="1" x14ac:dyDescent="0.3">
      <c r="A1266" s="233">
        <v>17450</v>
      </c>
      <c r="B1266" s="175" t="s">
        <v>128</v>
      </c>
      <c r="C1266" s="803" t="s">
        <v>306</v>
      </c>
      <c r="D1266" s="176">
        <v>129850</v>
      </c>
      <c r="E1266" s="787" t="s">
        <v>307</v>
      </c>
      <c r="F1266" s="836" t="s">
        <v>2230</v>
      </c>
      <c r="G1266" s="837">
        <v>44346</v>
      </c>
      <c r="H1266" s="847" t="s">
        <v>2318</v>
      </c>
      <c r="I1266" s="774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1:43" ht="15.75" customHeight="1" thickBot="1" x14ac:dyDescent="0.3">
      <c r="A1267" s="233">
        <v>17428</v>
      </c>
      <c r="B1267" s="175" t="s">
        <v>128</v>
      </c>
      <c r="C1267" s="803" t="s">
        <v>306</v>
      </c>
      <c r="D1267" s="176">
        <v>75000</v>
      </c>
      <c r="E1267" s="787" t="s">
        <v>307</v>
      </c>
      <c r="F1267" s="836" t="s">
        <v>2527</v>
      </c>
      <c r="G1267" s="837">
        <v>44345</v>
      </c>
      <c r="H1267" s="815" t="s">
        <v>2319</v>
      </c>
      <c r="I1267" s="774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1:43" ht="15.75" customHeight="1" thickBot="1" x14ac:dyDescent="0.3">
      <c r="A1268" s="233">
        <v>17335</v>
      </c>
      <c r="B1268" s="175" t="s">
        <v>128</v>
      </c>
      <c r="C1268" s="803" t="s">
        <v>306</v>
      </c>
      <c r="D1268" s="176">
        <v>49500</v>
      </c>
      <c r="E1268" s="787" t="s">
        <v>307</v>
      </c>
      <c r="F1268" s="836" t="s">
        <v>2586</v>
      </c>
      <c r="G1268" s="837">
        <v>44336</v>
      </c>
      <c r="H1268" s="815" t="s">
        <v>2320</v>
      </c>
      <c r="I1268" s="774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1:43" ht="15.75" customHeight="1" thickBot="1" x14ac:dyDescent="0.3">
      <c r="A1269" s="233">
        <v>16653</v>
      </c>
      <c r="B1269" s="175" t="s">
        <v>128</v>
      </c>
      <c r="C1269" s="803" t="s">
        <v>306</v>
      </c>
      <c r="D1269" s="176">
        <v>315000</v>
      </c>
      <c r="E1269" s="787" t="s">
        <v>307</v>
      </c>
      <c r="F1269" s="837">
        <v>44230</v>
      </c>
      <c r="G1269" s="837">
        <v>44260</v>
      </c>
      <c r="H1269" s="815" t="s">
        <v>2370</v>
      </c>
      <c r="I1269" s="774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1:43" ht="15.75" customHeight="1" thickBot="1" x14ac:dyDescent="0.3">
      <c r="A1270" s="233">
        <v>17517</v>
      </c>
      <c r="B1270" s="175" t="s">
        <v>128</v>
      </c>
      <c r="C1270" s="803" t="s">
        <v>306</v>
      </c>
      <c r="D1270" s="176">
        <v>587760</v>
      </c>
      <c r="E1270" s="787" t="s">
        <v>307</v>
      </c>
      <c r="F1270" s="837">
        <v>44323</v>
      </c>
      <c r="G1270" s="837">
        <v>44353</v>
      </c>
      <c r="H1270" s="815" t="s">
        <v>2371</v>
      </c>
      <c r="I1270" s="774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1:43" ht="15.75" customHeight="1" thickBot="1" x14ac:dyDescent="0.3">
      <c r="A1271" s="233">
        <v>17638</v>
      </c>
      <c r="B1271" s="175" t="s">
        <v>128</v>
      </c>
      <c r="C1271" s="803" t="s">
        <v>306</v>
      </c>
      <c r="D1271" s="176">
        <v>300000</v>
      </c>
      <c r="E1271" s="787" t="s">
        <v>307</v>
      </c>
      <c r="F1271" s="837">
        <v>44335</v>
      </c>
      <c r="G1271" s="837">
        <v>44365</v>
      </c>
      <c r="H1271" s="815" t="s">
        <v>2372</v>
      </c>
      <c r="I1271" s="774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1:43" ht="15.75" customHeight="1" thickBot="1" x14ac:dyDescent="0.3">
      <c r="A1272" s="233">
        <v>15846</v>
      </c>
      <c r="B1272" s="175" t="s">
        <v>128</v>
      </c>
      <c r="C1272" s="803" t="s">
        <v>306</v>
      </c>
      <c r="D1272" s="176">
        <v>740000</v>
      </c>
      <c r="E1272" s="787" t="s">
        <v>307</v>
      </c>
      <c r="F1272" s="837">
        <v>44131</v>
      </c>
      <c r="G1272" s="837">
        <v>44161</v>
      </c>
      <c r="H1272" s="815" t="s">
        <v>1939</v>
      </c>
      <c r="I1272" s="774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1:43" ht="15.75" customHeight="1" thickBot="1" x14ac:dyDescent="0.3">
      <c r="A1273" s="233">
        <v>6139</v>
      </c>
      <c r="B1273" s="175" t="s">
        <v>808</v>
      </c>
      <c r="C1273" s="803" t="s">
        <v>402</v>
      </c>
      <c r="D1273" s="176">
        <v>613970.52</v>
      </c>
      <c r="E1273" s="787" t="s">
        <v>307</v>
      </c>
      <c r="F1273" s="837">
        <v>43621</v>
      </c>
      <c r="G1273" s="837">
        <v>43651</v>
      </c>
      <c r="H1273" s="815">
        <v>13183</v>
      </c>
      <c r="I1273" s="774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1:43" ht="15.75" customHeight="1" thickBot="1" x14ac:dyDescent="0.3">
      <c r="A1274" s="233">
        <v>6099</v>
      </c>
      <c r="B1274" s="175" t="s">
        <v>808</v>
      </c>
      <c r="C1274" s="803" t="s">
        <v>402</v>
      </c>
      <c r="D1274" s="176">
        <v>396025.94</v>
      </c>
      <c r="E1274" s="787" t="s">
        <v>307</v>
      </c>
      <c r="F1274" s="837">
        <v>43163</v>
      </c>
      <c r="G1274" s="836" t="s">
        <v>1566</v>
      </c>
      <c r="H1274" s="815">
        <v>13053</v>
      </c>
      <c r="I1274" s="774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1:43" ht="15.75" customHeight="1" thickBot="1" x14ac:dyDescent="0.3">
      <c r="A1275" s="233">
        <v>70962</v>
      </c>
      <c r="B1275" s="175" t="s">
        <v>229</v>
      </c>
      <c r="C1275" s="803" t="s">
        <v>2186</v>
      </c>
      <c r="D1275" s="176">
        <v>29744</v>
      </c>
      <c r="E1275" s="787" t="s">
        <v>307</v>
      </c>
      <c r="F1275" s="837">
        <v>43182</v>
      </c>
      <c r="G1275" s="836" t="s">
        <v>1470</v>
      </c>
      <c r="H1275" s="815">
        <v>12547</v>
      </c>
      <c r="I1275" s="774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1:43" ht="15.75" customHeight="1" thickBot="1" x14ac:dyDescent="0.3">
      <c r="A1276" s="233">
        <v>72775</v>
      </c>
      <c r="B1276" s="175" t="s">
        <v>229</v>
      </c>
      <c r="C1276" s="803" t="s">
        <v>2080</v>
      </c>
      <c r="D1276" s="176">
        <v>16750.009999999998</v>
      </c>
      <c r="E1276" s="787" t="s">
        <v>307</v>
      </c>
      <c r="F1276" s="837">
        <v>43301</v>
      </c>
      <c r="G1276" s="836" t="s">
        <v>1575</v>
      </c>
      <c r="H1276" s="815">
        <v>1002</v>
      </c>
      <c r="I1276" s="774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1:43" ht="15.75" customHeight="1" thickBot="1" x14ac:dyDescent="0.3">
      <c r="A1277" s="233">
        <v>74357</v>
      </c>
      <c r="B1277" s="175" t="s">
        <v>229</v>
      </c>
      <c r="C1277" s="803" t="s">
        <v>2080</v>
      </c>
      <c r="D1277" s="176">
        <f>310340-100860.5</f>
        <v>209479.5</v>
      </c>
      <c r="E1277" s="787" t="s">
        <v>307</v>
      </c>
      <c r="F1277" s="837">
        <v>43301</v>
      </c>
      <c r="G1277" s="836" t="s">
        <v>1575</v>
      </c>
      <c r="H1277" s="815"/>
      <c r="I1277" s="774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1:43" ht="15.75" customHeight="1" thickBot="1" x14ac:dyDescent="0.3">
      <c r="A1278" s="250" t="s">
        <v>2389</v>
      </c>
      <c r="B1278" s="175" t="s">
        <v>229</v>
      </c>
      <c r="C1278" s="803" t="s">
        <v>2197</v>
      </c>
      <c r="D1278" s="176">
        <v>345900</v>
      </c>
      <c r="E1278" s="787" t="s">
        <v>307</v>
      </c>
      <c r="F1278" s="836" t="s">
        <v>2603</v>
      </c>
      <c r="G1278" s="837">
        <v>44335</v>
      </c>
      <c r="H1278" s="815" t="s">
        <v>2649</v>
      </c>
      <c r="I1278" s="774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1:43" ht="15.75" customHeight="1" thickBot="1" x14ac:dyDescent="0.3">
      <c r="A1279" s="233">
        <v>76020</v>
      </c>
      <c r="B1279" s="175" t="s">
        <v>229</v>
      </c>
      <c r="C1279" s="803" t="s">
        <v>2080</v>
      </c>
      <c r="D1279" s="176">
        <v>35097.919999999998</v>
      </c>
      <c r="E1279" s="787" t="s">
        <v>307</v>
      </c>
      <c r="F1279" s="837">
        <v>43510</v>
      </c>
      <c r="G1279" s="837">
        <v>43540</v>
      </c>
      <c r="H1279" s="815">
        <v>1093</v>
      </c>
      <c r="I1279" s="774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1:43" ht="15.75" customHeight="1" thickBot="1" x14ac:dyDescent="0.3">
      <c r="A1280" s="233">
        <v>76616</v>
      </c>
      <c r="B1280" s="175" t="s">
        <v>229</v>
      </c>
      <c r="C1280" s="803" t="s">
        <v>2080</v>
      </c>
      <c r="D1280" s="176">
        <v>45084.59</v>
      </c>
      <c r="E1280" s="787" t="s">
        <v>307</v>
      </c>
      <c r="F1280" s="837">
        <v>43546</v>
      </c>
      <c r="G1280" s="836" t="s">
        <v>1590</v>
      </c>
      <c r="H1280" s="815">
        <v>1103</v>
      </c>
      <c r="I1280" s="774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1:43" ht="15.75" customHeight="1" thickBot="1" x14ac:dyDescent="0.3">
      <c r="A1281" s="233">
        <v>103</v>
      </c>
      <c r="B1281" s="175" t="s">
        <v>1424</v>
      </c>
      <c r="C1281" s="803" t="s">
        <v>2187</v>
      </c>
      <c r="D1281" s="176">
        <v>283200</v>
      </c>
      <c r="E1281" s="787" t="s">
        <v>307</v>
      </c>
      <c r="F1281" s="837">
        <v>43608</v>
      </c>
      <c r="G1281" s="836" t="s">
        <v>1570</v>
      </c>
      <c r="H1281" s="815">
        <v>13181</v>
      </c>
      <c r="I1281" s="774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1:43" ht="15.75" customHeight="1" thickBot="1" x14ac:dyDescent="0.3">
      <c r="A1282" s="233">
        <v>29</v>
      </c>
      <c r="B1282" s="175" t="s">
        <v>239</v>
      </c>
      <c r="C1282" s="803" t="s">
        <v>2103</v>
      </c>
      <c r="D1282" s="176">
        <v>233721.19</v>
      </c>
      <c r="E1282" s="787" t="s">
        <v>307</v>
      </c>
      <c r="F1282" s="837">
        <v>43283</v>
      </c>
      <c r="G1282" s="836" t="s">
        <v>1570</v>
      </c>
      <c r="H1282" s="815">
        <v>12679</v>
      </c>
      <c r="I1282" s="774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1:43" ht="15.75" customHeight="1" thickBot="1" x14ac:dyDescent="0.3">
      <c r="A1283" s="190">
        <v>492</v>
      </c>
      <c r="B1283" s="190" t="s">
        <v>41</v>
      </c>
      <c r="C1283" s="803" t="s">
        <v>308</v>
      </c>
      <c r="D1283" s="176">
        <v>837752.31999999995</v>
      </c>
      <c r="E1283" s="787" t="s">
        <v>307</v>
      </c>
      <c r="F1283" s="836" t="s">
        <v>2566</v>
      </c>
      <c r="G1283" s="837">
        <v>43142</v>
      </c>
      <c r="H1283" s="815">
        <v>12432</v>
      </c>
      <c r="I1283" s="774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1:43" ht="15.75" customHeight="1" thickBot="1" x14ac:dyDescent="0.3">
      <c r="A1284" s="190">
        <v>426</v>
      </c>
      <c r="B1284" s="190" t="s">
        <v>41</v>
      </c>
      <c r="C1284" s="803" t="s">
        <v>308</v>
      </c>
      <c r="D1284" s="176">
        <v>666195.6</v>
      </c>
      <c r="E1284" s="787" t="s">
        <v>307</v>
      </c>
      <c r="F1284" s="837">
        <v>42920</v>
      </c>
      <c r="G1284" s="836" t="s">
        <v>1905</v>
      </c>
      <c r="H1284" s="815">
        <v>12135</v>
      </c>
      <c r="I1284" s="774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1:43" ht="15.75" customHeight="1" thickBot="1" x14ac:dyDescent="0.3">
      <c r="A1285" s="190">
        <v>433</v>
      </c>
      <c r="B1285" s="190" t="s">
        <v>41</v>
      </c>
      <c r="C1285" s="803" t="s">
        <v>308</v>
      </c>
      <c r="D1285" s="176">
        <v>244640.66</v>
      </c>
      <c r="E1285" s="787" t="s">
        <v>307</v>
      </c>
      <c r="F1285" s="837">
        <v>42941</v>
      </c>
      <c r="G1285" s="836" t="s">
        <v>1906</v>
      </c>
      <c r="H1285" s="815">
        <v>12156</v>
      </c>
      <c r="I1285" s="774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1:43" ht="15.75" customHeight="1" thickBot="1" x14ac:dyDescent="0.3">
      <c r="A1286" s="190">
        <v>456</v>
      </c>
      <c r="B1286" s="190" t="s">
        <v>41</v>
      </c>
      <c r="C1286" s="803" t="s">
        <v>308</v>
      </c>
      <c r="D1286" s="176">
        <v>577257.6</v>
      </c>
      <c r="E1286" s="787" t="s">
        <v>307</v>
      </c>
      <c r="F1286" s="837">
        <v>43003</v>
      </c>
      <c r="G1286" s="837">
        <v>43033</v>
      </c>
      <c r="H1286" s="815">
        <v>12270</v>
      </c>
      <c r="I1286" s="774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1:43" ht="15.75" customHeight="1" thickBot="1" x14ac:dyDescent="0.3">
      <c r="A1287" s="190">
        <v>470</v>
      </c>
      <c r="B1287" s="190" t="s">
        <v>41</v>
      </c>
      <c r="C1287" s="803" t="s">
        <v>306</v>
      </c>
      <c r="D1287" s="176">
        <v>800232.17</v>
      </c>
      <c r="E1287" s="787" t="s">
        <v>307</v>
      </c>
      <c r="F1287" s="837">
        <v>43060</v>
      </c>
      <c r="G1287" s="836" t="s">
        <v>1619</v>
      </c>
      <c r="H1287" s="815">
        <v>12354</v>
      </c>
      <c r="I1287" s="774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1:43" ht="15.75" customHeight="1" thickBot="1" x14ac:dyDescent="0.3">
      <c r="A1288" s="190">
        <v>488</v>
      </c>
      <c r="B1288" s="190" t="s">
        <v>41</v>
      </c>
      <c r="C1288" s="803" t="s">
        <v>306</v>
      </c>
      <c r="D1288" s="176">
        <v>805494.4</v>
      </c>
      <c r="E1288" s="787" t="s">
        <v>307</v>
      </c>
      <c r="F1288" s="836" t="s">
        <v>1494</v>
      </c>
      <c r="G1288" s="836" t="s">
        <v>1585</v>
      </c>
      <c r="H1288" s="815">
        <v>12401</v>
      </c>
      <c r="I1288" s="774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1:43" ht="15.75" customHeight="1" thickBot="1" x14ac:dyDescent="0.3">
      <c r="A1289" s="190">
        <v>597</v>
      </c>
      <c r="B1289" s="190" t="s">
        <v>41</v>
      </c>
      <c r="C1289" s="803" t="s">
        <v>2182</v>
      </c>
      <c r="D1289" s="176">
        <v>142645</v>
      </c>
      <c r="E1289" s="787" t="s">
        <v>307</v>
      </c>
      <c r="F1289" s="837">
        <v>43622</v>
      </c>
      <c r="G1289" s="837">
        <v>43652</v>
      </c>
      <c r="H1289" s="815">
        <v>13169</v>
      </c>
      <c r="I1289" s="774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1:43" ht="15.75" customHeight="1" thickBot="1" x14ac:dyDescent="0.3">
      <c r="A1290" s="190">
        <v>761</v>
      </c>
      <c r="B1290" s="190" t="s">
        <v>1801</v>
      </c>
      <c r="C1290" s="803" t="s">
        <v>306</v>
      </c>
      <c r="D1290" s="176">
        <v>127204</v>
      </c>
      <c r="E1290" s="787" t="s">
        <v>307</v>
      </c>
      <c r="F1290" s="836" t="s">
        <v>2604</v>
      </c>
      <c r="G1290" s="837">
        <v>41760</v>
      </c>
      <c r="H1290" s="815">
        <v>9206</v>
      </c>
      <c r="I1290" s="774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1:43" ht="15.75" customHeight="1" thickBot="1" x14ac:dyDescent="0.3">
      <c r="A1291" s="190">
        <v>760</v>
      </c>
      <c r="B1291" s="190" t="s">
        <v>1801</v>
      </c>
      <c r="C1291" s="803" t="s">
        <v>340</v>
      </c>
      <c r="D1291" s="176">
        <v>143352</v>
      </c>
      <c r="E1291" s="787" t="s">
        <v>307</v>
      </c>
      <c r="F1291" s="836" t="s">
        <v>2605</v>
      </c>
      <c r="G1291" s="837">
        <v>41762</v>
      </c>
      <c r="H1291" s="815">
        <v>9200</v>
      </c>
      <c r="I1291" s="774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190">
        <v>764</v>
      </c>
      <c r="B1292" s="190" t="s">
        <v>1801</v>
      </c>
      <c r="C1292" s="803" t="s">
        <v>308</v>
      </c>
      <c r="D1292" s="176">
        <v>446287</v>
      </c>
      <c r="E1292" s="787" t="s">
        <v>307</v>
      </c>
      <c r="F1292" s="837">
        <v>41919</v>
      </c>
      <c r="G1292" s="837">
        <v>41949</v>
      </c>
      <c r="H1292" s="815">
        <v>9209</v>
      </c>
      <c r="I1292" s="774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190">
        <v>776</v>
      </c>
      <c r="B1293" s="190" t="s">
        <v>1801</v>
      </c>
      <c r="C1293" s="803" t="s">
        <v>306</v>
      </c>
      <c r="D1293" s="176">
        <v>79050</v>
      </c>
      <c r="E1293" s="787" t="s">
        <v>307</v>
      </c>
      <c r="F1293" s="837">
        <v>41968</v>
      </c>
      <c r="G1293" s="836" t="s">
        <v>1627</v>
      </c>
      <c r="H1293" s="815">
        <v>9617</v>
      </c>
      <c r="I1293" s="774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190">
        <v>778</v>
      </c>
      <c r="B1294" s="190" t="s">
        <v>1801</v>
      </c>
      <c r="C1294" s="803" t="s">
        <v>308</v>
      </c>
      <c r="D1294" s="176">
        <v>59340</v>
      </c>
      <c r="E1294" s="787" t="s">
        <v>307</v>
      </c>
      <c r="F1294" s="836" t="s">
        <v>2606</v>
      </c>
      <c r="G1294" s="836" t="s">
        <v>1628</v>
      </c>
      <c r="H1294" s="815">
        <v>8982</v>
      </c>
      <c r="I1294" s="774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793" t="s">
        <v>2327</v>
      </c>
      <c r="B1295" s="190" t="s">
        <v>2396</v>
      </c>
      <c r="C1295" s="803" t="s">
        <v>2158</v>
      </c>
      <c r="D1295" s="176">
        <v>64186.1</v>
      </c>
      <c r="E1295" s="787" t="s">
        <v>307</v>
      </c>
      <c r="F1295" s="837">
        <v>44102</v>
      </c>
      <c r="G1295" s="837">
        <v>44132</v>
      </c>
      <c r="H1295" s="815" t="s">
        <v>2650</v>
      </c>
      <c r="I1295" s="774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190">
        <v>13</v>
      </c>
      <c r="B1296" s="190" t="s">
        <v>53</v>
      </c>
      <c r="C1296" s="803" t="s">
        <v>308</v>
      </c>
      <c r="D1296" s="176">
        <v>137610</v>
      </c>
      <c r="E1296" s="787" t="s">
        <v>307</v>
      </c>
      <c r="F1296" s="836" t="s">
        <v>2421</v>
      </c>
      <c r="G1296" s="837">
        <v>41696</v>
      </c>
      <c r="H1296" s="815">
        <v>8862</v>
      </c>
      <c r="I1296" s="774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190">
        <v>22</v>
      </c>
      <c r="B1297" s="190" t="s">
        <v>53</v>
      </c>
      <c r="C1297" s="803" t="s">
        <v>308</v>
      </c>
      <c r="D1297" s="176">
        <v>111740</v>
      </c>
      <c r="E1297" s="787" t="s">
        <v>307</v>
      </c>
      <c r="F1297" s="836" t="s">
        <v>2607</v>
      </c>
      <c r="G1297" s="837">
        <v>42508</v>
      </c>
      <c r="H1297" s="815">
        <v>8989</v>
      </c>
      <c r="I1297" s="774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793" t="s">
        <v>1832</v>
      </c>
      <c r="B1298" s="190" t="s">
        <v>1837</v>
      </c>
      <c r="C1298" s="803" t="s">
        <v>2116</v>
      </c>
      <c r="D1298" s="176">
        <v>150450</v>
      </c>
      <c r="E1298" s="787" t="s">
        <v>307</v>
      </c>
      <c r="F1298" s="837">
        <v>43984</v>
      </c>
      <c r="G1298" s="837">
        <v>44014</v>
      </c>
      <c r="H1298" s="815" t="s">
        <v>1842</v>
      </c>
      <c r="I1298" s="774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793" t="s">
        <v>2331</v>
      </c>
      <c r="B1299" s="190" t="s">
        <v>1978</v>
      </c>
      <c r="C1299" s="803" t="s">
        <v>2188</v>
      </c>
      <c r="D1299" s="176">
        <v>176292</v>
      </c>
      <c r="E1299" s="787" t="s">
        <v>307</v>
      </c>
      <c r="F1299" s="836" t="s">
        <v>2444</v>
      </c>
      <c r="G1299" s="837">
        <v>44244</v>
      </c>
      <c r="H1299" s="815" t="s">
        <v>2022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188">
        <v>6292</v>
      </c>
      <c r="B1300" s="190" t="s">
        <v>163</v>
      </c>
      <c r="C1300" s="803" t="s">
        <v>769</v>
      </c>
      <c r="D1300" s="176">
        <f>172500-115575</f>
        <v>56925</v>
      </c>
      <c r="E1300" s="787" t="s">
        <v>307</v>
      </c>
      <c r="F1300" s="837">
        <v>43165</v>
      </c>
      <c r="G1300" s="836" t="s">
        <v>1573</v>
      </c>
      <c r="H1300" s="815">
        <v>12521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188">
        <v>6922</v>
      </c>
      <c r="B1301" s="190" t="s">
        <v>163</v>
      </c>
      <c r="C1301" s="803" t="s">
        <v>769</v>
      </c>
      <c r="D1301" s="176">
        <v>174500</v>
      </c>
      <c r="E1301" s="787" t="s">
        <v>307</v>
      </c>
      <c r="F1301" s="837">
        <v>43186</v>
      </c>
      <c r="G1301" s="836" t="s">
        <v>1490</v>
      </c>
      <c r="H1301" s="815">
        <v>12553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188">
        <v>7368</v>
      </c>
      <c r="B1302" s="190" t="s">
        <v>163</v>
      </c>
      <c r="C1302" s="803" t="s">
        <v>2189</v>
      </c>
      <c r="D1302" s="176">
        <v>100000</v>
      </c>
      <c r="E1302" s="787" t="s">
        <v>307</v>
      </c>
      <c r="F1302" s="836" t="s">
        <v>2552</v>
      </c>
      <c r="G1302" s="837">
        <v>43237</v>
      </c>
      <c r="H1302" s="815">
        <v>12591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190">
        <v>7749</v>
      </c>
      <c r="B1303" s="190" t="s">
        <v>163</v>
      </c>
      <c r="C1303" s="803" t="s">
        <v>2189</v>
      </c>
      <c r="D1303" s="176">
        <v>187500</v>
      </c>
      <c r="E1303" s="787" t="s">
        <v>307</v>
      </c>
      <c r="F1303" s="836" t="s">
        <v>2608</v>
      </c>
      <c r="G1303" s="837">
        <v>43248</v>
      </c>
      <c r="H1303" s="815">
        <v>12607</v>
      </c>
      <c r="I1303" s="774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190">
        <v>8187</v>
      </c>
      <c r="B1304" s="190" t="s">
        <v>163</v>
      </c>
      <c r="C1304" s="803" t="s">
        <v>2190</v>
      </c>
      <c r="D1304" s="176">
        <v>183500</v>
      </c>
      <c r="E1304" s="787" t="s">
        <v>307</v>
      </c>
      <c r="F1304" s="837">
        <v>43231</v>
      </c>
      <c r="G1304" s="837">
        <v>43261</v>
      </c>
      <c r="H1304" s="815">
        <v>12634</v>
      </c>
      <c r="I1304" s="774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190">
        <v>12870</v>
      </c>
      <c r="B1305" s="190" t="s">
        <v>163</v>
      </c>
      <c r="C1305" s="803" t="s">
        <v>2190</v>
      </c>
      <c r="D1305" s="176">
        <v>40698</v>
      </c>
      <c r="E1305" s="787" t="s">
        <v>307</v>
      </c>
      <c r="F1305" s="837">
        <v>43393</v>
      </c>
      <c r="G1305" s="837">
        <v>43423</v>
      </c>
      <c r="H1305" s="815">
        <v>12917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190">
        <v>13596</v>
      </c>
      <c r="B1306" s="190" t="s">
        <v>163</v>
      </c>
      <c r="C1306" s="803" t="s">
        <v>2190</v>
      </c>
      <c r="D1306" s="176">
        <v>15664</v>
      </c>
      <c r="E1306" s="787" t="s">
        <v>307</v>
      </c>
      <c r="F1306" s="837">
        <v>43407</v>
      </c>
      <c r="G1306" s="836" t="s">
        <v>1629</v>
      </c>
      <c r="H1306" s="815">
        <v>12895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190">
        <v>13676</v>
      </c>
      <c r="B1307" s="190" t="s">
        <v>163</v>
      </c>
      <c r="C1307" s="803" t="s">
        <v>2190</v>
      </c>
      <c r="D1307" s="176">
        <v>17790.84</v>
      </c>
      <c r="E1307" s="787" t="s">
        <v>307</v>
      </c>
      <c r="F1307" s="837">
        <v>43418</v>
      </c>
      <c r="G1307" s="836" t="s">
        <v>1630</v>
      </c>
      <c r="H1307" s="815">
        <v>12843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793" t="s">
        <v>1670</v>
      </c>
      <c r="B1308" s="190" t="s">
        <v>163</v>
      </c>
      <c r="C1308" s="803" t="s">
        <v>2189</v>
      </c>
      <c r="D1308" s="176">
        <v>144485.5</v>
      </c>
      <c r="E1308" s="787" t="s">
        <v>307</v>
      </c>
      <c r="F1308" s="837">
        <v>43509</v>
      </c>
      <c r="G1308" s="837">
        <v>43539</v>
      </c>
      <c r="H1308" s="815">
        <v>13038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190">
        <v>21732</v>
      </c>
      <c r="B1309" s="190" t="s">
        <v>163</v>
      </c>
      <c r="C1309" s="803" t="s">
        <v>2191</v>
      </c>
      <c r="D1309" s="176">
        <v>265000</v>
      </c>
      <c r="E1309" s="787" t="s">
        <v>307</v>
      </c>
      <c r="F1309" s="836" t="s">
        <v>2609</v>
      </c>
      <c r="G1309" s="836" t="s">
        <v>1656</v>
      </c>
      <c r="H1309" s="815">
        <v>13242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190">
        <v>23624</v>
      </c>
      <c r="B1310" s="190" t="s">
        <v>163</v>
      </c>
      <c r="C1310" s="803" t="s">
        <v>2190</v>
      </c>
      <c r="D1310" s="176">
        <v>179400</v>
      </c>
      <c r="E1310" s="787" t="s">
        <v>307</v>
      </c>
      <c r="F1310" s="837">
        <v>43735</v>
      </c>
      <c r="G1310" s="837">
        <v>43765</v>
      </c>
      <c r="H1310" s="815">
        <v>13305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90">
        <v>26712</v>
      </c>
      <c r="B1311" s="190" t="s">
        <v>163</v>
      </c>
      <c r="C1311" s="803" t="s">
        <v>2192</v>
      </c>
      <c r="D1311" s="176">
        <v>90550</v>
      </c>
      <c r="E1311" s="787" t="s">
        <v>307</v>
      </c>
      <c r="F1311" s="836" t="s">
        <v>2519</v>
      </c>
      <c r="G1311" s="836" t="s">
        <v>1739</v>
      </c>
      <c r="H1311" s="815">
        <v>13387</v>
      </c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90">
        <v>23622</v>
      </c>
      <c r="B1312" s="190" t="s">
        <v>163</v>
      </c>
      <c r="C1312" s="803" t="s">
        <v>2189</v>
      </c>
      <c r="D1312" s="176">
        <v>100000</v>
      </c>
      <c r="E1312" s="787" t="s">
        <v>307</v>
      </c>
      <c r="F1312" s="837">
        <v>43738</v>
      </c>
      <c r="G1312" s="837">
        <v>43768</v>
      </c>
      <c r="H1312" s="815">
        <v>13281</v>
      </c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190">
        <v>18228</v>
      </c>
      <c r="B1313" s="190" t="s">
        <v>163</v>
      </c>
      <c r="C1313" s="803" t="s">
        <v>2190</v>
      </c>
      <c r="D1313" s="176">
        <v>174105</v>
      </c>
      <c r="E1313" s="787" t="s">
        <v>307</v>
      </c>
      <c r="F1313" s="837">
        <v>43529</v>
      </c>
      <c r="G1313" s="836" t="s">
        <v>1612</v>
      </c>
      <c r="H1313" s="815">
        <v>13070</v>
      </c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90">
        <v>16387</v>
      </c>
      <c r="B1314" s="190" t="s">
        <v>163</v>
      </c>
      <c r="C1314" s="803" t="s">
        <v>2189</v>
      </c>
      <c r="D1314" s="176">
        <v>40000</v>
      </c>
      <c r="E1314" s="787" t="s">
        <v>307</v>
      </c>
      <c r="F1314" s="837">
        <v>43509</v>
      </c>
      <c r="G1314" s="837">
        <v>43539</v>
      </c>
      <c r="H1314" s="815">
        <v>13051</v>
      </c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190">
        <v>20422</v>
      </c>
      <c r="B1315" s="190" t="s">
        <v>163</v>
      </c>
      <c r="C1315" s="803" t="s">
        <v>2189</v>
      </c>
      <c r="D1315" s="176">
        <v>84005</v>
      </c>
      <c r="E1315" s="787" t="s">
        <v>307</v>
      </c>
      <c r="F1315" s="837">
        <v>43643</v>
      </c>
      <c r="G1315" s="837">
        <v>43673</v>
      </c>
      <c r="H1315" s="815">
        <v>13215</v>
      </c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90">
        <v>19267</v>
      </c>
      <c r="B1316" s="190" t="s">
        <v>163</v>
      </c>
      <c r="C1316" s="803" t="s">
        <v>2189</v>
      </c>
      <c r="D1316" s="176">
        <v>164300</v>
      </c>
      <c r="E1316" s="787" t="s">
        <v>307</v>
      </c>
      <c r="F1316" s="837">
        <v>43609</v>
      </c>
      <c r="G1316" s="837">
        <v>43639</v>
      </c>
      <c r="H1316" s="815">
        <v>13136</v>
      </c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90">
        <v>5</v>
      </c>
      <c r="B1317" s="190" t="s">
        <v>236</v>
      </c>
      <c r="C1317" s="803" t="s">
        <v>306</v>
      </c>
      <c r="D1317" s="176">
        <v>15000</v>
      </c>
      <c r="E1317" s="787" t="s">
        <v>307</v>
      </c>
      <c r="F1317" s="837">
        <v>43231</v>
      </c>
      <c r="G1317" s="837">
        <v>43261</v>
      </c>
      <c r="H1317" s="815">
        <v>12632</v>
      </c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90">
        <v>676</v>
      </c>
      <c r="B1318" s="190" t="s">
        <v>62</v>
      </c>
      <c r="C1318" s="803" t="s">
        <v>2193</v>
      </c>
      <c r="D1318" s="176">
        <v>25322.799999999999</v>
      </c>
      <c r="E1318" s="787" t="s">
        <v>307</v>
      </c>
      <c r="F1318" s="836" t="s">
        <v>2610</v>
      </c>
      <c r="G1318" s="837">
        <v>41761</v>
      </c>
      <c r="H1318" s="815">
        <v>470</v>
      </c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268">
        <v>6692</v>
      </c>
      <c r="B1319" s="190" t="s">
        <v>233</v>
      </c>
      <c r="C1319" s="803" t="s">
        <v>2194</v>
      </c>
      <c r="D1319" s="176">
        <v>46971.91</v>
      </c>
      <c r="E1319" s="787" t="s">
        <v>307</v>
      </c>
      <c r="F1319" s="836" t="s">
        <v>1504</v>
      </c>
      <c r="G1319" s="837">
        <v>43247</v>
      </c>
      <c r="H1319" s="815">
        <v>995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90">
        <v>8</v>
      </c>
      <c r="B1320" s="190" t="s">
        <v>129</v>
      </c>
      <c r="C1320" s="803" t="s">
        <v>306</v>
      </c>
      <c r="D1320" s="176">
        <f>226198.33-113099.17-56549.56</f>
        <v>56549.599999999991</v>
      </c>
      <c r="E1320" s="787" t="s">
        <v>307</v>
      </c>
      <c r="F1320" s="837">
        <v>42305</v>
      </c>
      <c r="G1320" s="837">
        <v>42335</v>
      </c>
      <c r="H1320" s="815">
        <v>9190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90">
        <v>700153</v>
      </c>
      <c r="B1321" s="202" t="s">
        <v>135</v>
      </c>
      <c r="C1321" s="803" t="s">
        <v>522</v>
      </c>
      <c r="D1321" s="176">
        <v>56930</v>
      </c>
      <c r="E1321" s="787" t="s">
        <v>307</v>
      </c>
      <c r="F1321" s="836" t="s">
        <v>1593</v>
      </c>
      <c r="G1321" s="837">
        <v>42769</v>
      </c>
      <c r="H1321" s="815">
        <v>11767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190">
        <v>7002038</v>
      </c>
      <c r="B1322" s="202" t="s">
        <v>135</v>
      </c>
      <c r="C1322" s="803" t="s">
        <v>2281</v>
      </c>
      <c r="D1322" s="176">
        <f>332169.17-100084.01</f>
        <v>232085.15999999997</v>
      </c>
      <c r="E1322" s="787" t="s">
        <v>307</v>
      </c>
      <c r="F1322" s="836" t="s">
        <v>2420</v>
      </c>
      <c r="G1322" s="836" t="s">
        <v>1475</v>
      </c>
      <c r="H1322" s="815">
        <v>10419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90">
        <v>49</v>
      </c>
      <c r="B1323" s="190" t="s">
        <v>152</v>
      </c>
      <c r="C1323" s="803" t="s">
        <v>2286</v>
      </c>
      <c r="D1323" s="176">
        <f>209682.41-100375.52</f>
        <v>109306.89</v>
      </c>
      <c r="E1323" s="787" t="s">
        <v>307</v>
      </c>
      <c r="F1323" s="837">
        <v>42499</v>
      </c>
      <c r="G1323" s="837">
        <v>42529</v>
      </c>
      <c r="H1323" s="815">
        <v>11466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90">
        <v>158</v>
      </c>
      <c r="B1324" s="190" t="s">
        <v>1757</v>
      </c>
      <c r="C1324" s="803" t="s">
        <v>310</v>
      </c>
      <c r="D1324" s="176">
        <v>900000</v>
      </c>
      <c r="E1324" s="787" t="s">
        <v>307</v>
      </c>
      <c r="F1324" s="836" t="s">
        <v>2445</v>
      </c>
      <c r="G1324" s="836" t="s">
        <v>1723</v>
      </c>
      <c r="H1324" s="815">
        <v>13372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90">
        <v>156</v>
      </c>
      <c r="B1325" s="190" t="s">
        <v>1757</v>
      </c>
      <c r="C1325" s="803" t="s">
        <v>310</v>
      </c>
      <c r="D1325" s="176">
        <v>690000</v>
      </c>
      <c r="E1325" s="787" t="s">
        <v>307</v>
      </c>
      <c r="F1325" s="837">
        <v>43798</v>
      </c>
      <c r="G1325" s="836" t="s">
        <v>1762</v>
      </c>
      <c r="H1325" s="815">
        <v>13365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190">
        <v>4659</v>
      </c>
      <c r="B1326" s="190" t="s">
        <v>1962</v>
      </c>
      <c r="C1326" s="803" t="s">
        <v>2069</v>
      </c>
      <c r="D1326" s="176">
        <v>778800</v>
      </c>
      <c r="E1326" s="787" t="s">
        <v>307</v>
      </c>
      <c r="F1326" s="837">
        <v>44134</v>
      </c>
      <c r="G1326" s="837">
        <v>44164</v>
      </c>
      <c r="H1326" s="815" t="s">
        <v>1969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90" t="s">
        <v>1925</v>
      </c>
      <c r="B1327" s="190" t="s">
        <v>1931</v>
      </c>
      <c r="C1327" s="803" t="s">
        <v>2195</v>
      </c>
      <c r="D1327" s="176">
        <v>128832.4</v>
      </c>
      <c r="E1327" s="787" t="s">
        <v>307</v>
      </c>
      <c r="F1327" s="836" t="s">
        <v>2600</v>
      </c>
      <c r="G1327" s="836" t="s">
        <v>1956</v>
      </c>
      <c r="H1327" s="815">
        <v>1156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1317</v>
      </c>
      <c r="B1328" s="190" t="s">
        <v>1979</v>
      </c>
      <c r="C1328" s="803" t="s">
        <v>2051</v>
      </c>
      <c r="D1328" s="176">
        <v>336400</v>
      </c>
      <c r="E1328" s="787" t="s">
        <v>307</v>
      </c>
      <c r="F1328" s="836" t="s">
        <v>1885</v>
      </c>
      <c r="G1328" s="836" t="s">
        <v>1945</v>
      </c>
      <c r="H1328" s="815" t="s">
        <v>2023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190">
        <v>1300</v>
      </c>
      <c r="B1329" s="190" t="s">
        <v>1979</v>
      </c>
      <c r="C1329" s="803" t="s">
        <v>2196</v>
      </c>
      <c r="D1329" s="176">
        <v>16000</v>
      </c>
      <c r="E1329" s="787" t="s">
        <v>307</v>
      </c>
      <c r="F1329" s="837">
        <v>44153</v>
      </c>
      <c r="G1329" s="836" t="s">
        <v>1902</v>
      </c>
      <c r="H1329" s="815" t="s">
        <v>2024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793" t="s">
        <v>1897</v>
      </c>
      <c r="B1330" s="190" t="s">
        <v>178</v>
      </c>
      <c r="C1330" s="803" t="s">
        <v>308</v>
      </c>
      <c r="D1330" s="176">
        <v>490488</v>
      </c>
      <c r="E1330" s="787" t="s">
        <v>307</v>
      </c>
      <c r="F1330" s="837">
        <v>44155</v>
      </c>
      <c r="G1330" s="836" t="s">
        <v>1907</v>
      </c>
      <c r="H1330" s="815" t="s">
        <v>1912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793" t="s">
        <v>1882</v>
      </c>
      <c r="B1331" s="190" t="s">
        <v>178</v>
      </c>
      <c r="C1331" s="803" t="s">
        <v>310</v>
      </c>
      <c r="D1331" s="176">
        <v>106080</v>
      </c>
      <c r="E1331" s="787" t="s">
        <v>307</v>
      </c>
      <c r="F1331" s="837">
        <v>44147</v>
      </c>
      <c r="G1331" s="836" t="s">
        <v>1888</v>
      </c>
      <c r="H1331" s="815" t="s">
        <v>1894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793" t="s">
        <v>1926</v>
      </c>
      <c r="B1332" s="190" t="s">
        <v>178</v>
      </c>
      <c r="C1332" s="803" t="s">
        <v>2051</v>
      </c>
      <c r="D1332" s="176">
        <v>68406.960000000006</v>
      </c>
      <c r="E1332" s="787" t="s">
        <v>307</v>
      </c>
      <c r="F1332" s="837">
        <v>44160</v>
      </c>
      <c r="G1332" s="836" t="s">
        <v>1908</v>
      </c>
      <c r="H1332" s="815" t="s">
        <v>1940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793" t="s">
        <v>1898</v>
      </c>
      <c r="B1333" s="190" t="s">
        <v>178</v>
      </c>
      <c r="C1333" s="803" t="s">
        <v>2197</v>
      </c>
      <c r="D1333" s="176">
        <v>30125.4</v>
      </c>
      <c r="E1333" s="787" t="s">
        <v>307</v>
      </c>
      <c r="F1333" s="837">
        <v>44147</v>
      </c>
      <c r="G1333" s="836" t="s">
        <v>1888</v>
      </c>
      <c r="H1333" s="815" t="s">
        <v>1913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793" t="s">
        <v>2332</v>
      </c>
      <c r="B1334" s="190" t="s">
        <v>178</v>
      </c>
      <c r="C1334" s="803" t="s">
        <v>308</v>
      </c>
      <c r="D1334" s="176">
        <v>142755.1</v>
      </c>
      <c r="E1334" s="787" t="s">
        <v>307</v>
      </c>
      <c r="F1334" s="836" t="s">
        <v>2611</v>
      </c>
      <c r="G1334" s="836" t="s">
        <v>1947</v>
      </c>
      <c r="H1334" s="815" t="s">
        <v>2373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793" t="s">
        <v>1988</v>
      </c>
      <c r="B1335" s="190" t="s">
        <v>178</v>
      </c>
      <c r="C1335" s="803" t="s">
        <v>310</v>
      </c>
      <c r="D1335" s="176">
        <v>102170</v>
      </c>
      <c r="E1335" s="787" t="s">
        <v>307</v>
      </c>
      <c r="F1335" s="837">
        <v>44337</v>
      </c>
      <c r="G1335" s="837">
        <v>44367</v>
      </c>
      <c r="H1335" s="815" t="s">
        <v>2374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793" t="s">
        <v>1994</v>
      </c>
      <c r="B1336" s="190" t="s">
        <v>178</v>
      </c>
      <c r="C1336" s="803" t="s">
        <v>310</v>
      </c>
      <c r="D1336" s="176">
        <v>6010</v>
      </c>
      <c r="E1336" s="787" t="s">
        <v>307</v>
      </c>
      <c r="F1336" s="837">
        <v>44160</v>
      </c>
      <c r="G1336" s="836" t="s">
        <v>1908</v>
      </c>
      <c r="H1336" s="815" t="s">
        <v>2025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793" t="s">
        <v>1958</v>
      </c>
      <c r="B1337" s="190" t="s">
        <v>178</v>
      </c>
      <c r="C1337" s="803" t="s">
        <v>310</v>
      </c>
      <c r="D1337" s="176">
        <v>676</v>
      </c>
      <c r="E1337" s="787" t="s">
        <v>307</v>
      </c>
      <c r="F1337" s="837">
        <v>44252</v>
      </c>
      <c r="G1337" s="837">
        <v>44282</v>
      </c>
      <c r="H1337" s="815" t="s">
        <v>1970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190">
        <v>231</v>
      </c>
      <c r="B1338" s="190" t="s">
        <v>178</v>
      </c>
      <c r="C1338" s="803" t="s">
        <v>308</v>
      </c>
      <c r="D1338" s="176">
        <v>222438.6</v>
      </c>
      <c r="E1338" s="787" t="s">
        <v>307</v>
      </c>
      <c r="F1338" s="836" t="s">
        <v>1598</v>
      </c>
      <c r="G1338" s="836" t="s">
        <v>1501</v>
      </c>
      <c r="H1338" s="815">
        <v>12390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187">
        <v>1511876</v>
      </c>
      <c r="B1339" s="175" t="s">
        <v>90</v>
      </c>
      <c r="C1339" s="803" t="s">
        <v>306</v>
      </c>
      <c r="D1339" s="176">
        <v>100053.75</v>
      </c>
      <c r="E1339" s="787" t="s">
        <v>307</v>
      </c>
      <c r="F1339" s="845">
        <v>42810</v>
      </c>
      <c r="G1339" s="836" t="s">
        <v>1631</v>
      </c>
      <c r="H1339" s="815">
        <v>11826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187">
        <v>1515672</v>
      </c>
      <c r="B1340" s="175" t="s">
        <v>90</v>
      </c>
      <c r="C1340" s="803" t="s">
        <v>306</v>
      </c>
      <c r="D1340" s="176">
        <v>22221.27</v>
      </c>
      <c r="E1340" s="787" t="s">
        <v>307</v>
      </c>
      <c r="F1340" s="845">
        <v>42818</v>
      </c>
      <c r="G1340" s="836" t="s">
        <v>1632</v>
      </c>
      <c r="H1340" s="815">
        <v>11841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187">
        <v>1518717</v>
      </c>
      <c r="B1341" s="175" t="s">
        <v>90</v>
      </c>
      <c r="C1341" s="803" t="s">
        <v>306</v>
      </c>
      <c r="D1341" s="176">
        <v>96538.22</v>
      </c>
      <c r="E1341" s="787" t="s">
        <v>307</v>
      </c>
      <c r="F1341" s="846" t="s">
        <v>2612</v>
      </c>
      <c r="G1341" s="837">
        <v>42858</v>
      </c>
      <c r="H1341" s="815">
        <v>11916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187">
        <v>1521301</v>
      </c>
      <c r="B1342" s="175" t="s">
        <v>90</v>
      </c>
      <c r="C1342" s="803" t="s">
        <v>306</v>
      </c>
      <c r="D1342" s="176">
        <v>247193.75</v>
      </c>
      <c r="E1342" s="787" t="s">
        <v>307</v>
      </c>
      <c r="F1342" s="845">
        <v>42865</v>
      </c>
      <c r="G1342" s="837">
        <v>42895</v>
      </c>
      <c r="H1342" s="815">
        <v>11936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187">
        <v>1532264</v>
      </c>
      <c r="B1343" s="175" t="s">
        <v>90</v>
      </c>
      <c r="C1343" s="803" t="s">
        <v>306</v>
      </c>
      <c r="D1343" s="176">
        <v>226989.85</v>
      </c>
      <c r="E1343" s="787" t="s">
        <v>307</v>
      </c>
      <c r="F1343" s="845">
        <v>42895</v>
      </c>
      <c r="G1343" s="837">
        <v>42925</v>
      </c>
      <c r="H1343" s="815">
        <v>11997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187">
        <v>1541828</v>
      </c>
      <c r="B1344" s="175" t="s">
        <v>90</v>
      </c>
      <c r="C1344" s="803" t="s">
        <v>2124</v>
      </c>
      <c r="D1344" s="176">
        <v>226185.41</v>
      </c>
      <c r="E1344" s="787" t="s">
        <v>307</v>
      </c>
      <c r="F1344" s="845">
        <v>42907</v>
      </c>
      <c r="G1344" s="837">
        <v>42937</v>
      </c>
      <c r="H1344" s="815">
        <v>12068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187">
        <v>1545713</v>
      </c>
      <c r="B1345" s="175" t="s">
        <v>90</v>
      </c>
      <c r="C1345" s="803" t="s">
        <v>2124</v>
      </c>
      <c r="D1345" s="176">
        <v>16503.75</v>
      </c>
      <c r="E1345" s="787" t="s">
        <v>307</v>
      </c>
      <c r="F1345" s="845">
        <v>42914</v>
      </c>
      <c r="G1345" s="837">
        <v>42944</v>
      </c>
      <c r="H1345" s="815">
        <v>12112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187">
        <v>1548179</v>
      </c>
      <c r="B1346" s="175" t="s">
        <v>90</v>
      </c>
      <c r="C1346" s="803" t="s">
        <v>2124</v>
      </c>
      <c r="D1346" s="176">
        <v>539765.75</v>
      </c>
      <c r="E1346" s="787" t="s">
        <v>307</v>
      </c>
      <c r="F1346" s="837">
        <v>42579</v>
      </c>
      <c r="G1346" s="836" t="s">
        <v>1633</v>
      </c>
      <c r="H1346" s="815">
        <v>12120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187">
        <v>1449172</v>
      </c>
      <c r="B1347" s="175" t="s">
        <v>90</v>
      </c>
      <c r="C1347" s="803" t="s">
        <v>306</v>
      </c>
      <c r="D1347" s="176">
        <v>400072.42</v>
      </c>
      <c r="E1347" s="787" t="s">
        <v>307</v>
      </c>
      <c r="F1347" s="837">
        <v>42038</v>
      </c>
      <c r="G1347" s="837">
        <v>42068</v>
      </c>
      <c r="H1347" s="815">
        <v>11325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187">
        <v>1570262</v>
      </c>
      <c r="B1348" s="175" t="s">
        <v>90</v>
      </c>
      <c r="C1348" s="803" t="s">
        <v>2124</v>
      </c>
      <c r="D1348" s="176">
        <v>531283.5</v>
      </c>
      <c r="E1348" s="787" t="s">
        <v>307</v>
      </c>
      <c r="F1348" s="837">
        <v>42984</v>
      </c>
      <c r="G1348" s="837">
        <v>43014</v>
      </c>
      <c r="H1348" s="815">
        <v>12233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187">
        <v>1557847</v>
      </c>
      <c r="B1349" s="175" t="s">
        <v>90</v>
      </c>
      <c r="C1349" s="803" t="s">
        <v>306</v>
      </c>
      <c r="D1349" s="176">
        <v>207276.77</v>
      </c>
      <c r="E1349" s="787" t="s">
        <v>307</v>
      </c>
      <c r="F1349" s="837">
        <v>42944</v>
      </c>
      <c r="G1349" s="836" t="s">
        <v>1625</v>
      </c>
      <c r="H1349" s="815">
        <v>12177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187">
        <v>1586320</v>
      </c>
      <c r="B1350" s="175" t="s">
        <v>90</v>
      </c>
      <c r="C1350" s="803" t="s">
        <v>306</v>
      </c>
      <c r="D1350" s="176">
        <v>125159.4</v>
      </c>
      <c r="E1350" s="787" t="s">
        <v>307</v>
      </c>
      <c r="F1350" s="837">
        <v>43034</v>
      </c>
      <c r="G1350" s="837">
        <v>43064</v>
      </c>
      <c r="H1350" s="815">
        <v>12267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187">
        <v>1591309</v>
      </c>
      <c r="B1351" s="175" t="s">
        <v>90</v>
      </c>
      <c r="C1351" s="803" t="s">
        <v>306</v>
      </c>
      <c r="D1351" s="176">
        <v>148413.75</v>
      </c>
      <c r="E1351" s="787" t="s">
        <v>307</v>
      </c>
      <c r="F1351" s="837">
        <v>43048</v>
      </c>
      <c r="G1351" s="836" t="s">
        <v>1634</v>
      </c>
      <c r="H1351" s="815">
        <v>12303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187">
        <v>1598802</v>
      </c>
      <c r="B1352" s="175" t="s">
        <v>90</v>
      </c>
      <c r="C1352" s="803" t="s">
        <v>306</v>
      </c>
      <c r="D1352" s="176">
        <v>578850</v>
      </c>
      <c r="E1352" s="787" t="s">
        <v>307</v>
      </c>
      <c r="F1352" s="836" t="s">
        <v>2551</v>
      </c>
      <c r="G1352" s="836" t="s">
        <v>1626</v>
      </c>
      <c r="H1352" s="815">
        <v>12365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187">
        <v>1603176</v>
      </c>
      <c r="B1353" s="175" t="s">
        <v>90</v>
      </c>
      <c r="C1353" s="803" t="s">
        <v>306</v>
      </c>
      <c r="D1353" s="176">
        <v>305717.48</v>
      </c>
      <c r="E1353" s="787" t="s">
        <v>307</v>
      </c>
      <c r="F1353" s="836" t="s">
        <v>1598</v>
      </c>
      <c r="G1353" s="836" t="s">
        <v>1501</v>
      </c>
      <c r="H1353" s="815">
        <v>12374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187">
        <v>84843</v>
      </c>
      <c r="B1354" s="175" t="s">
        <v>90</v>
      </c>
      <c r="C1354" s="803" t="s">
        <v>2069</v>
      </c>
      <c r="D1354" s="176">
        <v>52597.5</v>
      </c>
      <c r="E1354" s="787" t="s">
        <v>307</v>
      </c>
      <c r="F1354" s="836" t="s">
        <v>2613</v>
      </c>
      <c r="G1354" s="837">
        <v>43726</v>
      </c>
      <c r="H1354" s="815">
        <v>13216</v>
      </c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187">
        <v>1664208</v>
      </c>
      <c r="B1355" s="175" t="s">
        <v>90</v>
      </c>
      <c r="C1355" s="803" t="s">
        <v>306</v>
      </c>
      <c r="D1355" s="176">
        <f>588477.5-210674.94</f>
        <v>377802.56</v>
      </c>
      <c r="E1355" s="787" t="s">
        <v>307</v>
      </c>
      <c r="F1355" s="837">
        <v>43245</v>
      </c>
      <c r="G1355" s="837">
        <v>43275</v>
      </c>
      <c r="H1355" s="815">
        <v>12643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187">
        <v>910000345</v>
      </c>
      <c r="B1356" s="175" t="s">
        <v>90</v>
      </c>
      <c r="C1356" s="803" t="s">
        <v>2051</v>
      </c>
      <c r="D1356" s="176">
        <v>695376.25</v>
      </c>
      <c r="E1356" s="787" t="s">
        <v>307</v>
      </c>
      <c r="F1356" s="836" t="s">
        <v>2614</v>
      </c>
      <c r="G1356" s="837">
        <v>43510</v>
      </c>
      <c r="H1356" s="815">
        <v>13007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187">
        <v>304327892</v>
      </c>
      <c r="B1357" s="175" t="s">
        <v>2397</v>
      </c>
      <c r="C1357" s="803" t="s">
        <v>2406</v>
      </c>
      <c r="D1357" s="176">
        <v>300000</v>
      </c>
      <c r="E1357" s="787" t="s">
        <v>307</v>
      </c>
      <c r="F1357" s="836" t="s">
        <v>2615</v>
      </c>
      <c r="G1357" s="837">
        <v>44462</v>
      </c>
      <c r="H1357" s="815" t="s">
        <v>2651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187">
        <v>304875342</v>
      </c>
      <c r="B1358" s="175" t="s">
        <v>2397</v>
      </c>
      <c r="C1358" s="803" t="s">
        <v>2406</v>
      </c>
      <c r="D1358" s="176">
        <v>300000</v>
      </c>
      <c r="E1358" s="787" t="s">
        <v>307</v>
      </c>
      <c r="F1358" s="836" t="s">
        <v>2616</v>
      </c>
      <c r="G1358" s="837">
        <v>44463</v>
      </c>
      <c r="H1358" s="815" t="s">
        <v>2652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187">
        <v>304659931</v>
      </c>
      <c r="B1359" s="175" t="s">
        <v>2397</v>
      </c>
      <c r="C1359" s="803" t="s">
        <v>2406</v>
      </c>
      <c r="D1359" s="176">
        <v>300000</v>
      </c>
      <c r="E1359" s="787" t="s">
        <v>307</v>
      </c>
      <c r="F1359" s="836" t="s">
        <v>2615</v>
      </c>
      <c r="G1359" s="837">
        <v>44462</v>
      </c>
      <c r="H1359" s="815" t="s">
        <v>2653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87">
        <v>304619053</v>
      </c>
      <c r="B1360" s="175" t="s">
        <v>2397</v>
      </c>
      <c r="C1360" s="803" t="s">
        <v>2406</v>
      </c>
      <c r="D1360" s="176">
        <v>130000</v>
      </c>
      <c r="E1360" s="787" t="s">
        <v>307</v>
      </c>
      <c r="F1360" s="836" t="s">
        <v>2615</v>
      </c>
      <c r="G1360" s="837">
        <v>44462</v>
      </c>
      <c r="H1360" s="815" t="s">
        <v>2654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190">
        <v>2020</v>
      </c>
      <c r="B1361" s="190" t="s">
        <v>125</v>
      </c>
      <c r="C1361" s="803" t="s">
        <v>2124</v>
      </c>
      <c r="D1361" s="176">
        <f>535999.99-100500.35</f>
        <v>435499.64</v>
      </c>
      <c r="E1361" s="787" t="s">
        <v>307</v>
      </c>
      <c r="F1361" s="837">
        <v>42277</v>
      </c>
      <c r="G1361" s="837">
        <v>42307</v>
      </c>
      <c r="H1361" s="815">
        <v>10615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188">
        <v>1259</v>
      </c>
      <c r="B1362" s="175" t="s">
        <v>191</v>
      </c>
      <c r="C1362" s="803" t="s">
        <v>2287</v>
      </c>
      <c r="D1362" s="176">
        <v>127707</v>
      </c>
      <c r="E1362" s="787" t="s">
        <v>307</v>
      </c>
      <c r="F1362" s="836" t="s">
        <v>2617</v>
      </c>
      <c r="G1362" s="837">
        <v>42987</v>
      </c>
      <c r="H1362" s="815" t="s">
        <v>341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188">
        <v>1254</v>
      </c>
      <c r="B1363" s="175" t="s">
        <v>191</v>
      </c>
      <c r="C1363" s="803" t="s">
        <v>2287</v>
      </c>
      <c r="D1363" s="176">
        <v>109884</v>
      </c>
      <c r="E1363" s="787" t="s">
        <v>307</v>
      </c>
      <c r="F1363" s="837">
        <v>42990</v>
      </c>
      <c r="G1363" s="837">
        <v>43020</v>
      </c>
      <c r="H1363" s="815" t="s">
        <v>341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798" t="s">
        <v>1899</v>
      </c>
      <c r="B1364" s="175" t="s">
        <v>191</v>
      </c>
      <c r="C1364" s="803" t="s">
        <v>310</v>
      </c>
      <c r="D1364" s="176">
        <v>135000</v>
      </c>
      <c r="E1364" s="787" t="s">
        <v>307</v>
      </c>
      <c r="F1364" s="837">
        <v>44160</v>
      </c>
      <c r="G1364" s="836" t="s">
        <v>1908</v>
      </c>
      <c r="H1364" s="815" t="s">
        <v>1914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798" t="s">
        <v>2333</v>
      </c>
      <c r="B1365" s="175" t="s">
        <v>191</v>
      </c>
      <c r="C1365" s="803" t="s">
        <v>2051</v>
      </c>
      <c r="D1365" s="176">
        <v>16147</v>
      </c>
      <c r="E1365" s="787" t="s">
        <v>307</v>
      </c>
      <c r="F1365" s="836" t="s">
        <v>2501</v>
      </c>
      <c r="G1365" s="837">
        <v>44344</v>
      </c>
      <c r="H1365" s="815" t="s">
        <v>2375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798" t="s">
        <v>1995</v>
      </c>
      <c r="B1366" s="175" t="s">
        <v>191</v>
      </c>
      <c r="C1366" s="803" t="s">
        <v>2051</v>
      </c>
      <c r="D1366" s="176">
        <v>116885</v>
      </c>
      <c r="E1366" s="787" t="s">
        <v>307</v>
      </c>
      <c r="F1366" s="836" t="s">
        <v>2618</v>
      </c>
      <c r="G1366" s="836" t="s">
        <v>1963</v>
      </c>
      <c r="H1366" s="815" t="s">
        <v>2026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188">
        <v>15</v>
      </c>
      <c r="B1367" s="175" t="s">
        <v>191</v>
      </c>
      <c r="C1367" s="803" t="s">
        <v>2198</v>
      </c>
      <c r="D1367" s="176">
        <v>223800</v>
      </c>
      <c r="E1367" s="787" t="s">
        <v>307</v>
      </c>
      <c r="F1367" s="837">
        <v>43270</v>
      </c>
      <c r="G1367" s="837">
        <v>43300</v>
      </c>
      <c r="H1367" s="815">
        <v>12666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798" t="s">
        <v>2049</v>
      </c>
      <c r="B1368" s="175" t="s">
        <v>191</v>
      </c>
      <c r="C1368" s="803" t="s">
        <v>306</v>
      </c>
      <c r="D1368" s="176">
        <v>39360</v>
      </c>
      <c r="E1368" s="787" t="s">
        <v>307</v>
      </c>
      <c r="F1368" s="837">
        <v>44270</v>
      </c>
      <c r="G1368" s="836" t="s">
        <v>2233</v>
      </c>
      <c r="H1368" s="815" t="s">
        <v>2224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798" t="s">
        <v>2050</v>
      </c>
      <c r="B1369" s="175" t="s">
        <v>191</v>
      </c>
      <c r="C1369" s="803" t="s">
        <v>306</v>
      </c>
      <c r="D1369" s="176">
        <v>24240</v>
      </c>
      <c r="E1369" s="787" t="s">
        <v>307</v>
      </c>
      <c r="F1369" s="836" t="s">
        <v>2326</v>
      </c>
      <c r="G1369" s="837">
        <v>44325</v>
      </c>
      <c r="H1369" s="815" t="s">
        <v>2225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188">
        <v>22</v>
      </c>
      <c r="B1370" s="175" t="s">
        <v>191</v>
      </c>
      <c r="C1370" s="803" t="s">
        <v>2199</v>
      </c>
      <c r="D1370" s="176">
        <v>35000</v>
      </c>
      <c r="E1370" s="787" t="s">
        <v>307</v>
      </c>
      <c r="F1370" s="836" t="s">
        <v>1672</v>
      </c>
      <c r="G1370" s="837">
        <v>43366</v>
      </c>
      <c r="H1370" s="815">
        <v>12665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188">
        <v>24</v>
      </c>
      <c r="B1371" s="175" t="s">
        <v>191</v>
      </c>
      <c r="C1371" s="803" t="s">
        <v>2198</v>
      </c>
      <c r="D1371" s="176">
        <v>187500</v>
      </c>
      <c r="E1371" s="787" t="s">
        <v>307</v>
      </c>
      <c r="F1371" s="837">
        <v>43349</v>
      </c>
      <c r="G1371" s="837">
        <v>43379</v>
      </c>
      <c r="H1371" s="815">
        <v>12697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188">
        <v>3251</v>
      </c>
      <c r="B1372" s="175" t="s">
        <v>1369</v>
      </c>
      <c r="C1372" s="803" t="s">
        <v>312</v>
      </c>
      <c r="D1372" s="176">
        <f>311635.2-195052.47</f>
        <v>116582.73000000001</v>
      </c>
      <c r="E1372" s="787" t="s">
        <v>307</v>
      </c>
      <c r="F1372" s="837">
        <v>42248</v>
      </c>
      <c r="G1372" s="837">
        <v>42278</v>
      </c>
      <c r="H1372" s="815">
        <v>10968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188">
        <v>13710</v>
      </c>
      <c r="B1373" s="175" t="s">
        <v>263</v>
      </c>
      <c r="C1373" s="803" t="s">
        <v>2098</v>
      </c>
      <c r="D1373" s="176">
        <v>266881.09999999998</v>
      </c>
      <c r="E1373" s="787" t="s">
        <v>307</v>
      </c>
      <c r="F1373" s="836" t="s">
        <v>1570</v>
      </c>
      <c r="G1373" s="836" t="s">
        <v>1642</v>
      </c>
      <c r="H1373" s="815">
        <v>12794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188">
        <v>314</v>
      </c>
      <c r="B1374" s="175" t="s">
        <v>263</v>
      </c>
      <c r="C1374" s="803" t="s">
        <v>471</v>
      </c>
      <c r="D1374" s="176">
        <f>616236.42-350638.51-104160.18</f>
        <v>161437.73000000004</v>
      </c>
      <c r="E1374" s="787" t="s">
        <v>307</v>
      </c>
      <c r="F1374" s="837">
        <v>43507</v>
      </c>
      <c r="G1374" s="837">
        <v>43537</v>
      </c>
      <c r="H1374" s="815">
        <v>1097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188">
        <v>251</v>
      </c>
      <c r="B1375" s="175" t="s">
        <v>1980</v>
      </c>
      <c r="C1375" s="803" t="s">
        <v>2200</v>
      </c>
      <c r="D1375" s="176">
        <v>106200</v>
      </c>
      <c r="E1375" s="787" t="s">
        <v>307</v>
      </c>
      <c r="F1375" s="836" t="s">
        <v>2619</v>
      </c>
      <c r="G1375" s="837">
        <v>44238</v>
      </c>
      <c r="H1375" s="815" t="s">
        <v>2027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187">
        <v>3192</v>
      </c>
      <c r="B1376" s="190" t="s">
        <v>118</v>
      </c>
      <c r="C1376" s="803" t="s">
        <v>2114</v>
      </c>
      <c r="D1376" s="176">
        <v>8850</v>
      </c>
      <c r="E1376" s="787" t="s">
        <v>307</v>
      </c>
      <c r="F1376" s="837">
        <v>42331</v>
      </c>
      <c r="G1376" s="836" t="s">
        <v>1492</v>
      </c>
      <c r="H1376" s="815">
        <v>11348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188">
        <v>3267</v>
      </c>
      <c r="B1377" s="190" t="s">
        <v>118</v>
      </c>
      <c r="C1377" s="803" t="s">
        <v>312</v>
      </c>
      <c r="D1377" s="176">
        <f>27547.1-7015.1</f>
        <v>20532</v>
      </c>
      <c r="E1377" s="787" t="s">
        <v>307</v>
      </c>
      <c r="F1377" s="837">
        <v>42460</v>
      </c>
      <c r="G1377" s="836" t="s">
        <v>1524</v>
      </c>
      <c r="H1377" s="815">
        <v>11256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187">
        <v>3198</v>
      </c>
      <c r="B1378" s="190" t="s">
        <v>118</v>
      </c>
      <c r="C1378" s="803" t="s">
        <v>312</v>
      </c>
      <c r="D1378" s="176">
        <v>53236.42</v>
      </c>
      <c r="E1378" s="787" t="s">
        <v>307</v>
      </c>
      <c r="F1378" s="836" t="s">
        <v>2620</v>
      </c>
      <c r="G1378" s="837">
        <v>42419</v>
      </c>
      <c r="H1378" s="815">
        <v>11395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190">
        <v>32954</v>
      </c>
      <c r="B1379" s="190" t="s">
        <v>118</v>
      </c>
      <c r="C1379" s="803" t="s">
        <v>312</v>
      </c>
      <c r="D1379" s="176">
        <v>115640</v>
      </c>
      <c r="E1379" s="787" t="s">
        <v>307</v>
      </c>
      <c r="F1379" s="836" t="s">
        <v>2473</v>
      </c>
      <c r="G1379" s="837">
        <v>42509</v>
      </c>
      <c r="H1379" s="815">
        <v>11263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187">
        <v>3113</v>
      </c>
      <c r="B1380" s="190" t="s">
        <v>118</v>
      </c>
      <c r="C1380" s="803" t="s">
        <v>312</v>
      </c>
      <c r="D1380" s="176">
        <v>125080</v>
      </c>
      <c r="E1380" s="787" t="s">
        <v>307</v>
      </c>
      <c r="F1380" s="836" t="s">
        <v>2492</v>
      </c>
      <c r="G1380" s="837">
        <v>42256</v>
      </c>
      <c r="H1380" s="815">
        <v>11419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190">
        <v>3131</v>
      </c>
      <c r="B1381" s="190" t="s">
        <v>118</v>
      </c>
      <c r="C1381" s="803" t="s">
        <v>312</v>
      </c>
      <c r="D1381" s="176">
        <v>125221</v>
      </c>
      <c r="E1381" s="787" t="s">
        <v>307</v>
      </c>
      <c r="F1381" s="836" t="s">
        <v>1478</v>
      </c>
      <c r="G1381" s="836" t="s">
        <v>1586</v>
      </c>
      <c r="H1381" s="815">
        <v>11159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187">
        <v>3159</v>
      </c>
      <c r="B1382" s="190" t="s">
        <v>118</v>
      </c>
      <c r="C1382" s="803" t="s">
        <v>312</v>
      </c>
      <c r="D1382" s="176">
        <v>140538</v>
      </c>
      <c r="E1382" s="787" t="s">
        <v>307</v>
      </c>
      <c r="F1382" s="836" t="s">
        <v>1492</v>
      </c>
      <c r="G1382" s="836" t="s">
        <v>1635</v>
      </c>
      <c r="H1382" s="815">
        <v>11189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195">
        <v>4526</v>
      </c>
      <c r="B1383" s="190" t="s">
        <v>118</v>
      </c>
      <c r="C1383" s="803" t="s">
        <v>312</v>
      </c>
      <c r="D1383" s="176">
        <v>366331</v>
      </c>
      <c r="E1383" s="787" t="s">
        <v>307</v>
      </c>
      <c r="F1383" s="836" t="s">
        <v>2621</v>
      </c>
      <c r="G1383" s="836" t="s">
        <v>1636</v>
      </c>
      <c r="H1383" s="815">
        <v>11224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794" t="s">
        <v>1787</v>
      </c>
      <c r="B1384" s="190" t="s">
        <v>1802</v>
      </c>
      <c r="C1384" s="803" t="s">
        <v>2201</v>
      </c>
      <c r="D1384" s="176">
        <v>3823.2</v>
      </c>
      <c r="E1384" s="787" t="s">
        <v>307</v>
      </c>
      <c r="F1384" s="837">
        <v>44012</v>
      </c>
      <c r="G1384" s="837">
        <v>44042</v>
      </c>
      <c r="H1384" s="815" t="s">
        <v>1814</v>
      </c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794" t="s">
        <v>1866</v>
      </c>
      <c r="B1385" s="190" t="s">
        <v>1868</v>
      </c>
      <c r="C1385" s="803" t="s">
        <v>2202</v>
      </c>
      <c r="D1385" s="176">
        <v>38774.800000000003</v>
      </c>
      <c r="E1385" s="787" t="s">
        <v>307</v>
      </c>
      <c r="F1385" s="837">
        <v>44084</v>
      </c>
      <c r="G1385" s="837">
        <v>44114</v>
      </c>
      <c r="H1385" s="815" t="s">
        <v>1875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794" t="s">
        <v>1833</v>
      </c>
      <c r="B1386" s="190" t="s">
        <v>1838</v>
      </c>
      <c r="C1386" s="803" t="s">
        <v>2122</v>
      </c>
      <c r="D1386" s="176">
        <v>540000</v>
      </c>
      <c r="E1386" s="787" t="s">
        <v>307</v>
      </c>
      <c r="F1386" s="836" t="s">
        <v>1857</v>
      </c>
      <c r="G1386" s="837">
        <v>44101</v>
      </c>
      <c r="H1386" s="815" t="s">
        <v>1843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794" t="s">
        <v>1834</v>
      </c>
      <c r="B1387" s="190" t="s">
        <v>1838</v>
      </c>
      <c r="C1387" s="803" t="s">
        <v>2122</v>
      </c>
      <c r="D1387" s="176">
        <v>306000</v>
      </c>
      <c r="E1387" s="787" t="s">
        <v>307</v>
      </c>
      <c r="F1387" s="836" t="s">
        <v>2622</v>
      </c>
      <c r="G1387" s="837">
        <v>44102</v>
      </c>
      <c r="H1387" s="815" t="s">
        <v>1844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195">
        <v>43</v>
      </c>
      <c r="B1388" s="190" t="s">
        <v>811</v>
      </c>
      <c r="C1388" s="803" t="s">
        <v>2203</v>
      </c>
      <c r="D1388" s="176">
        <f>150450</f>
        <v>150450</v>
      </c>
      <c r="E1388" s="787" t="s">
        <v>307</v>
      </c>
      <c r="F1388" s="836" t="s">
        <v>2623</v>
      </c>
      <c r="G1388" s="837">
        <v>43602</v>
      </c>
      <c r="H1388" s="815">
        <v>13029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794" t="s">
        <v>2390</v>
      </c>
      <c r="B1389" s="190" t="s">
        <v>811</v>
      </c>
      <c r="C1389" s="803" t="s">
        <v>306</v>
      </c>
      <c r="D1389" s="176">
        <v>102265</v>
      </c>
      <c r="E1389" s="787" t="s">
        <v>307</v>
      </c>
      <c r="F1389" s="837">
        <v>44348</v>
      </c>
      <c r="G1389" s="837">
        <v>44378</v>
      </c>
      <c r="H1389" s="815" t="s">
        <v>2655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95">
        <v>37</v>
      </c>
      <c r="B1390" s="190" t="s">
        <v>811</v>
      </c>
      <c r="C1390" s="803" t="s">
        <v>2204</v>
      </c>
      <c r="D1390" s="176">
        <v>29464.6</v>
      </c>
      <c r="E1390" s="787" t="s">
        <v>307</v>
      </c>
      <c r="F1390" s="836" t="s">
        <v>1496</v>
      </c>
      <c r="G1390" s="836" t="s">
        <v>1637</v>
      </c>
      <c r="H1390" s="815">
        <v>12973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195">
        <v>25202</v>
      </c>
      <c r="B1391" s="190" t="s">
        <v>1869</v>
      </c>
      <c r="C1391" s="803" t="s">
        <v>308</v>
      </c>
      <c r="D1391" s="176">
        <v>330000</v>
      </c>
      <c r="E1391" s="787" t="s">
        <v>307</v>
      </c>
      <c r="F1391" s="837">
        <v>44088</v>
      </c>
      <c r="G1391" s="837">
        <v>44118</v>
      </c>
      <c r="H1391" s="815" t="s">
        <v>1876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187">
        <v>140004970</v>
      </c>
      <c r="B1392" s="190" t="s">
        <v>31</v>
      </c>
      <c r="C1392" s="803" t="s">
        <v>340</v>
      </c>
      <c r="D1392" s="176">
        <v>128357.96</v>
      </c>
      <c r="E1392" s="787" t="s">
        <v>307</v>
      </c>
      <c r="F1392" s="837">
        <v>42926</v>
      </c>
      <c r="G1392" s="836" t="s">
        <v>1638</v>
      </c>
      <c r="H1392" s="815">
        <v>12143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187">
        <v>140005276</v>
      </c>
      <c r="B1393" s="190" t="s">
        <v>31</v>
      </c>
      <c r="C1393" s="803" t="s">
        <v>308</v>
      </c>
      <c r="D1393" s="176">
        <v>316975.19</v>
      </c>
      <c r="E1393" s="787" t="s">
        <v>307</v>
      </c>
      <c r="F1393" s="837">
        <v>41445</v>
      </c>
      <c r="G1393" s="837">
        <v>41475</v>
      </c>
      <c r="H1393" s="815">
        <v>10909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187">
        <v>140005299</v>
      </c>
      <c r="B1394" s="190" t="s">
        <v>31</v>
      </c>
      <c r="C1394" s="803" t="s">
        <v>308</v>
      </c>
      <c r="D1394" s="804">
        <v>526584.16</v>
      </c>
      <c r="E1394" s="787" t="s">
        <v>307</v>
      </c>
      <c r="F1394" s="837">
        <v>43027</v>
      </c>
      <c r="G1394" s="837">
        <v>43057</v>
      </c>
      <c r="H1394" s="815">
        <v>12300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87">
        <v>140005291</v>
      </c>
      <c r="B1395" s="190" t="s">
        <v>31</v>
      </c>
      <c r="C1395" s="803" t="s">
        <v>308</v>
      </c>
      <c r="D1395" s="804">
        <v>516991.64</v>
      </c>
      <c r="E1395" s="787" t="s">
        <v>307</v>
      </c>
      <c r="F1395" s="837">
        <v>43054</v>
      </c>
      <c r="G1395" s="836" t="s">
        <v>1494</v>
      </c>
      <c r="H1395" s="799">
        <v>12347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275">
        <v>140005370</v>
      </c>
      <c r="B1396" s="722" t="s">
        <v>31</v>
      </c>
      <c r="C1396" s="833" t="s">
        <v>308</v>
      </c>
      <c r="D1396" s="805">
        <v>257809.94</v>
      </c>
      <c r="E1396" s="787" t="s">
        <v>307</v>
      </c>
      <c r="F1396" s="837">
        <v>43049</v>
      </c>
      <c r="G1396" s="836" t="s">
        <v>1639</v>
      </c>
      <c r="H1396" s="821">
        <v>12333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275">
        <v>1850</v>
      </c>
      <c r="B1397" s="722" t="s">
        <v>31</v>
      </c>
      <c r="C1397" s="833" t="s">
        <v>308</v>
      </c>
      <c r="D1397" s="805">
        <v>96376.5</v>
      </c>
      <c r="E1397" s="787" t="s">
        <v>307</v>
      </c>
      <c r="F1397" s="837">
        <v>44131</v>
      </c>
      <c r="G1397" s="837">
        <v>44161</v>
      </c>
      <c r="H1397" s="822" t="s">
        <v>1895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187">
        <v>140005433</v>
      </c>
      <c r="B1398" s="190" t="s">
        <v>31</v>
      </c>
      <c r="C1398" s="833" t="s">
        <v>308</v>
      </c>
      <c r="D1398" s="804">
        <v>36108</v>
      </c>
      <c r="E1398" s="787" t="s">
        <v>307</v>
      </c>
      <c r="F1398" s="836" t="s">
        <v>1547</v>
      </c>
      <c r="G1398" s="837">
        <v>43156</v>
      </c>
      <c r="H1398" s="815">
        <v>12460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187">
        <v>140005457</v>
      </c>
      <c r="B1399" s="190" t="s">
        <v>31</v>
      </c>
      <c r="C1399" s="833" t="s">
        <v>308</v>
      </c>
      <c r="D1399" s="176">
        <v>64725.52</v>
      </c>
      <c r="E1399" s="787" t="s">
        <v>307</v>
      </c>
      <c r="F1399" s="837">
        <v>43182</v>
      </c>
      <c r="G1399" s="836" t="s">
        <v>1470</v>
      </c>
      <c r="H1399" s="815">
        <v>12545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187">
        <v>140005491</v>
      </c>
      <c r="B1400" s="190" t="s">
        <v>31</v>
      </c>
      <c r="C1400" s="833" t="s">
        <v>308</v>
      </c>
      <c r="D1400" s="176">
        <v>39625.31</v>
      </c>
      <c r="E1400" s="787" t="s">
        <v>307</v>
      </c>
      <c r="F1400" s="836" t="s">
        <v>2543</v>
      </c>
      <c r="G1400" s="837">
        <v>43229</v>
      </c>
      <c r="H1400" s="815">
        <v>12572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190">
        <v>4511</v>
      </c>
      <c r="B1401" s="190" t="s">
        <v>31</v>
      </c>
      <c r="C1401" s="833" t="s">
        <v>308</v>
      </c>
      <c r="D1401" s="176">
        <v>16307.6</v>
      </c>
      <c r="E1401" s="787" t="s">
        <v>307</v>
      </c>
      <c r="F1401" s="836" t="s">
        <v>1504</v>
      </c>
      <c r="G1401" s="837">
        <v>43247</v>
      </c>
      <c r="H1401" s="815">
        <v>12604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215">
        <v>10</v>
      </c>
      <c r="B1402" s="190" t="s">
        <v>1383</v>
      </c>
      <c r="C1402" s="833" t="s">
        <v>2180</v>
      </c>
      <c r="D1402" s="176">
        <f>214163.6-100656.89</f>
        <v>113506.71</v>
      </c>
      <c r="E1402" s="787" t="s">
        <v>307</v>
      </c>
      <c r="F1402" s="837">
        <v>43533</v>
      </c>
      <c r="G1402" s="836" t="s">
        <v>1640</v>
      </c>
      <c r="H1402" s="815">
        <v>13081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215">
        <v>7</v>
      </c>
      <c r="B1403" s="190" t="s">
        <v>1383</v>
      </c>
      <c r="C1403" s="833" t="s">
        <v>2180</v>
      </c>
      <c r="D1403" s="176">
        <v>194812</v>
      </c>
      <c r="E1403" s="787" t="s">
        <v>307</v>
      </c>
      <c r="F1403" s="837">
        <v>43528</v>
      </c>
      <c r="G1403" s="836" t="s">
        <v>1623</v>
      </c>
      <c r="H1403" s="815">
        <v>13068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215">
        <v>14</v>
      </c>
      <c r="B1404" s="190" t="s">
        <v>1383</v>
      </c>
      <c r="C1404" s="833" t="s">
        <v>2180</v>
      </c>
      <c r="D1404" s="176">
        <v>182984.5</v>
      </c>
      <c r="E1404" s="787" t="s">
        <v>307</v>
      </c>
      <c r="F1404" s="837">
        <v>43601</v>
      </c>
      <c r="G1404" s="837">
        <v>43631</v>
      </c>
      <c r="H1404" s="815">
        <v>13109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188">
        <v>3478</v>
      </c>
      <c r="B1405" s="190" t="s">
        <v>205</v>
      </c>
      <c r="C1405" s="833" t="s">
        <v>2124</v>
      </c>
      <c r="D1405" s="176">
        <f>530362-265181</f>
        <v>265181</v>
      </c>
      <c r="E1405" s="787" t="s">
        <v>307</v>
      </c>
      <c r="F1405" s="837">
        <v>43053</v>
      </c>
      <c r="G1405" s="836" t="s">
        <v>1598</v>
      </c>
      <c r="H1405" s="815">
        <v>12337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188">
        <v>3478</v>
      </c>
      <c r="B1406" s="190" t="s">
        <v>162</v>
      </c>
      <c r="C1406" s="833" t="s">
        <v>2194</v>
      </c>
      <c r="D1406" s="176">
        <v>38350</v>
      </c>
      <c r="E1406" s="787" t="s">
        <v>307</v>
      </c>
      <c r="F1406" s="837">
        <v>42704</v>
      </c>
      <c r="G1406" s="836" t="s">
        <v>1608</v>
      </c>
      <c r="H1406" s="815">
        <v>869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188">
        <v>3479</v>
      </c>
      <c r="B1407" s="190" t="s">
        <v>162</v>
      </c>
      <c r="C1407" s="833" t="s">
        <v>2194</v>
      </c>
      <c r="D1407" s="176">
        <v>23010</v>
      </c>
      <c r="E1407" s="787" t="s">
        <v>307</v>
      </c>
      <c r="F1407" s="836" t="s">
        <v>2624</v>
      </c>
      <c r="G1407" s="837">
        <v>42784</v>
      </c>
      <c r="H1407" s="815">
        <v>869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188">
        <v>3523</v>
      </c>
      <c r="B1408" s="190" t="s">
        <v>162</v>
      </c>
      <c r="C1408" s="833" t="s">
        <v>2194</v>
      </c>
      <c r="D1408" s="176">
        <v>23010</v>
      </c>
      <c r="E1408" s="787" t="s">
        <v>307</v>
      </c>
      <c r="F1408" s="837">
        <v>42767</v>
      </c>
      <c r="G1408" s="837">
        <v>42797</v>
      </c>
      <c r="H1408" s="815">
        <v>878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188">
        <v>3531</v>
      </c>
      <c r="B1409" s="190" t="s">
        <v>162</v>
      </c>
      <c r="C1409" s="833" t="s">
        <v>2194</v>
      </c>
      <c r="D1409" s="176">
        <v>38350</v>
      </c>
      <c r="E1409" s="787" t="s">
        <v>307</v>
      </c>
      <c r="F1409" s="836" t="s">
        <v>2625</v>
      </c>
      <c r="G1409" s="837">
        <v>42791</v>
      </c>
      <c r="H1409" s="815">
        <v>879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188">
        <v>3532</v>
      </c>
      <c r="B1410" s="190" t="s">
        <v>162</v>
      </c>
      <c r="C1410" s="833" t="s">
        <v>2194</v>
      </c>
      <c r="D1410" s="176">
        <v>23010</v>
      </c>
      <c r="E1410" s="787" t="s">
        <v>307</v>
      </c>
      <c r="F1410" s="837">
        <v>42823</v>
      </c>
      <c r="G1410" s="836" t="s">
        <v>1551</v>
      </c>
      <c r="H1410" s="815">
        <v>879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188">
        <v>3586</v>
      </c>
      <c r="B1411" s="190" t="s">
        <v>162</v>
      </c>
      <c r="C1411" s="833" t="s">
        <v>2194</v>
      </c>
      <c r="D1411" s="176">
        <v>38350</v>
      </c>
      <c r="E1411" s="787" t="s">
        <v>307</v>
      </c>
      <c r="F1411" s="837">
        <v>42823</v>
      </c>
      <c r="G1411" s="836" t="s">
        <v>1551</v>
      </c>
      <c r="H1411" s="815">
        <v>894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88">
        <v>3587</v>
      </c>
      <c r="B1412" s="190" t="s">
        <v>162</v>
      </c>
      <c r="C1412" s="833" t="s">
        <v>2194</v>
      </c>
      <c r="D1412" s="176">
        <v>23010</v>
      </c>
      <c r="E1412" s="787" t="s">
        <v>307</v>
      </c>
      <c r="F1412" s="836" t="s">
        <v>2624</v>
      </c>
      <c r="G1412" s="837">
        <v>42784</v>
      </c>
      <c r="H1412" s="815">
        <v>894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188">
        <v>3522</v>
      </c>
      <c r="B1413" s="190" t="s">
        <v>162</v>
      </c>
      <c r="C1413" s="833" t="s">
        <v>2194</v>
      </c>
      <c r="D1413" s="176">
        <v>38350</v>
      </c>
      <c r="E1413" s="787" t="s">
        <v>307</v>
      </c>
      <c r="F1413" s="837">
        <v>42821</v>
      </c>
      <c r="G1413" s="836" t="s">
        <v>1641</v>
      </c>
      <c r="H1413" s="815">
        <v>878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190">
        <v>425</v>
      </c>
      <c r="B1414" s="190" t="s">
        <v>235</v>
      </c>
      <c r="C1414" s="833" t="s">
        <v>2205</v>
      </c>
      <c r="D1414" s="176">
        <v>6490</v>
      </c>
      <c r="E1414" s="787" t="s">
        <v>307</v>
      </c>
      <c r="F1414" s="837">
        <v>43221</v>
      </c>
      <c r="G1414" s="837">
        <v>43251</v>
      </c>
      <c r="H1414" s="815">
        <v>998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190">
        <v>29320</v>
      </c>
      <c r="B1415" s="190" t="s">
        <v>235</v>
      </c>
      <c r="C1415" s="833" t="s">
        <v>2205</v>
      </c>
      <c r="D1415" s="176">
        <v>6490</v>
      </c>
      <c r="E1415" s="787" t="s">
        <v>307</v>
      </c>
      <c r="F1415" s="837">
        <v>43252</v>
      </c>
      <c r="G1415" s="837">
        <v>43282</v>
      </c>
      <c r="H1415" s="815">
        <v>1001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190">
        <v>1085</v>
      </c>
      <c r="B1416" s="190" t="s">
        <v>235</v>
      </c>
      <c r="C1416" s="833" t="s">
        <v>2205</v>
      </c>
      <c r="D1416" s="176">
        <v>6490</v>
      </c>
      <c r="E1416" s="787" t="s">
        <v>307</v>
      </c>
      <c r="F1416" s="837">
        <v>43283</v>
      </c>
      <c r="G1416" s="836" t="s">
        <v>1570</v>
      </c>
      <c r="H1416" s="815">
        <v>1010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90">
        <v>2381</v>
      </c>
      <c r="B1417" s="190" t="s">
        <v>235</v>
      </c>
      <c r="C1417" s="833" t="s">
        <v>2205</v>
      </c>
      <c r="D1417" s="176">
        <v>6490</v>
      </c>
      <c r="E1417" s="787" t="s">
        <v>307</v>
      </c>
      <c r="F1417" s="837">
        <v>43344</v>
      </c>
      <c r="G1417" s="837">
        <v>43374</v>
      </c>
      <c r="H1417" s="815">
        <v>1036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90">
        <v>1800</v>
      </c>
      <c r="B1418" s="190" t="s">
        <v>235</v>
      </c>
      <c r="C1418" s="833" t="s">
        <v>2205</v>
      </c>
      <c r="D1418" s="176">
        <v>6490</v>
      </c>
      <c r="E1418" s="787" t="s">
        <v>307</v>
      </c>
      <c r="F1418" s="836" t="s">
        <v>1570</v>
      </c>
      <c r="G1418" s="836" t="s">
        <v>1642</v>
      </c>
      <c r="H1418" s="815">
        <v>1031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88">
        <v>3035</v>
      </c>
      <c r="B1419" s="190" t="s">
        <v>235</v>
      </c>
      <c r="C1419" s="833" t="s">
        <v>2205</v>
      </c>
      <c r="D1419" s="176">
        <v>6490</v>
      </c>
      <c r="E1419" s="787" t="s">
        <v>307</v>
      </c>
      <c r="F1419" s="837">
        <v>43374</v>
      </c>
      <c r="G1419" s="837">
        <v>43404</v>
      </c>
      <c r="H1419" s="815">
        <v>1063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188">
        <v>21</v>
      </c>
      <c r="B1420" s="190" t="s">
        <v>1660</v>
      </c>
      <c r="C1420" s="833" t="s">
        <v>2206</v>
      </c>
      <c r="D1420" s="176">
        <v>1025112.28</v>
      </c>
      <c r="E1420" s="787" t="s">
        <v>307</v>
      </c>
      <c r="F1420" s="837">
        <v>43675</v>
      </c>
      <c r="G1420" s="836" t="s">
        <v>1664</v>
      </c>
      <c r="H1420" s="815">
        <v>13225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188">
        <v>23</v>
      </c>
      <c r="B1421" s="190" t="s">
        <v>1660</v>
      </c>
      <c r="C1421" s="833" t="s">
        <v>2207</v>
      </c>
      <c r="D1421" s="176">
        <v>1016558.72</v>
      </c>
      <c r="E1421" s="787" t="s">
        <v>307</v>
      </c>
      <c r="F1421" s="836" t="s">
        <v>2411</v>
      </c>
      <c r="G1421" s="837">
        <v>43719</v>
      </c>
      <c r="H1421" s="815">
        <v>13259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188">
        <v>24</v>
      </c>
      <c r="B1422" s="190" t="s">
        <v>1660</v>
      </c>
      <c r="C1422" s="833" t="s">
        <v>2206</v>
      </c>
      <c r="D1422" s="176">
        <v>201307.14</v>
      </c>
      <c r="E1422" s="787" t="s">
        <v>307</v>
      </c>
      <c r="F1422" s="836" t="s">
        <v>1662</v>
      </c>
      <c r="G1422" s="837">
        <v>43736</v>
      </c>
      <c r="H1422" s="815">
        <v>13271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88">
        <v>3742</v>
      </c>
      <c r="B1423" s="190" t="s">
        <v>1803</v>
      </c>
      <c r="C1423" s="833" t="s">
        <v>2070</v>
      </c>
      <c r="D1423" s="176">
        <v>15602</v>
      </c>
      <c r="E1423" s="787" t="s">
        <v>307</v>
      </c>
      <c r="F1423" s="837">
        <v>42174</v>
      </c>
      <c r="G1423" s="837">
        <v>42204</v>
      </c>
      <c r="H1423" s="815">
        <v>398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90">
        <v>33262</v>
      </c>
      <c r="B1424" s="190" t="s">
        <v>117</v>
      </c>
      <c r="C1424" s="833" t="s">
        <v>2095</v>
      </c>
      <c r="D1424" s="176">
        <f>285141.2-100056.04</f>
        <v>185085.16000000003</v>
      </c>
      <c r="E1424" s="787" t="s">
        <v>307</v>
      </c>
      <c r="F1424" s="836" t="s">
        <v>2626</v>
      </c>
      <c r="G1424" s="837">
        <v>42253</v>
      </c>
      <c r="H1424" s="815">
        <v>11977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90">
        <v>515022</v>
      </c>
      <c r="B1425" s="190" t="s">
        <v>1458</v>
      </c>
      <c r="C1425" s="833" t="s">
        <v>2208</v>
      </c>
      <c r="D1425" s="176">
        <v>13334.24</v>
      </c>
      <c r="E1425" s="787" t="s">
        <v>307</v>
      </c>
      <c r="F1425" s="836" t="s">
        <v>2453</v>
      </c>
      <c r="G1425" s="836" t="s">
        <v>1514</v>
      </c>
      <c r="H1425" s="815">
        <v>1065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90">
        <v>2</v>
      </c>
      <c r="B1426" s="190" t="s">
        <v>1718</v>
      </c>
      <c r="C1426" s="833" t="s">
        <v>2209</v>
      </c>
      <c r="D1426" s="176">
        <v>376420</v>
      </c>
      <c r="E1426" s="787" t="s">
        <v>307</v>
      </c>
      <c r="F1426" s="836" t="s">
        <v>2627</v>
      </c>
      <c r="G1426" s="836" t="s">
        <v>1746</v>
      </c>
      <c r="H1426" s="815">
        <v>1033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190">
        <v>1</v>
      </c>
      <c r="B1427" s="190" t="s">
        <v>1718</v>
      </c>
      <c r="C1427" s="833" t="s">
        <v>2209</v>
      </c>
      <c r="D1427" s="176">
        <v>323320</v>
      </c>
      <c r="E1427" s="787" t="s">
        <v>307</v>
      </c>
      <c r="F1427" s="837">
        <v>43616</v>
      </c>
      <c r="G1427" s="837">
        <v>43646</v>
      </c>
      <c r="H1427" s="815">
        <v>1033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hidden="1" customHeight="1" thickBot="1" x14ac:dyDescent="0.3">
      <c r="A1428" s="188">
        <v>4885</v>
      </c>
      <c r="B1428" s="190" t="s">
        <v>54</v>
      </c>
      <c r="C1428" s="833" t="s">
        <v>2095</v>
      </c>
      <c r="D1428" s="176">
        <v>73541</v>
      </c>
      <c r="E1428" s="787" t="s">
        <v>307</v>
      </c>
      <c r="F1428" s="836" t="s">
        <v>2628</v>
      </c>
      <c r="G1428" s="837">
        <v>42271</v>
      </c>
      <c r="H1428" s="815">
        <v>10643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thickBot="1" x14ac:dyDescent="0.3">
      <c r="A1429" s="190">
        <v>5065</v>
      </c>
      <c r="B1429" s="190" t="s">
        <v>54</v>
      </c>
      <c r="C1429" s="833" t="s">
        <v>2095</v>
      </c>
      <c r="D1429" s="176">
        <f>100311.9-16350.84</f>
        <v>83961.06</v>
      </c>
      <c r="E1429" s="787" t="s">
        <v>307</v>
      </c>
      <c r="F1429" s="837">
        <v>42202</v>
      </c>
      <c r="G1429" s="836" t="s">
        <v>1643</v>
      </c>
      <c r="H1429" s="815">
        <v>10718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thickBot="1" x14ac:dyDescent="0.3">
      <c r="A1430" s="175">
        <v>4715</v>
      </c>
      <c r="B1430" s="190" t="s">
        <v>54</v>
      </c>
      <c r="C1430" s="833" t="s">
        <v>2095</v>
      </c>
      <c r="D1430" s="176">
        <v>105640.6</v>
      </c>
      <c r="E1430" s="787" t="s">
        <v>307</v>
      </c>
      <c r="F1430" s="836" t="s">
        <v>2556</v>
      </c>
      <c r="G1430" s="837">
        <v>42152</v>
      </c>
      <c r="H1430" s="815">
        <v>10643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thickBot="1" x14ac:dyDescent="0.3">
      <c r="A1431" s="190">
        <v>5829</v>
      </c>
      <c r="B1431" s="190" t="s">
        <v>54</v>
      </c>
      <c r="C1431" s="833" t="s">
        <v>2095</v>
      </c>
      <c r="D1431" s="176">
        <v>160812.1</v>
      </c>
      <c r="E1431" s="787" t="s">
        <v>307</v>
      </c>
      <c r="F1431" s="837">
        <v>42194</v>
      </c>
      <c r="G1431" s="836" t="s">
        <v>1644</v>
      </c>
      <c r="H1431" s="815">
        <v>10960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thickBot="1" x14ac:dyDescent="0.3">
      <c r="A1432" s="190">
        <v>4453</v>
      </c>
      <c r="B1432" s="190" t="s">
        <v>54</v>
      </c>
      <c r="C1432" s="833" t="s">
        <v>2095</v>
      </c>
      <c r="D1432" s="176">
        <v>184470.8</v>
      </c>
      <c r="E1432" s="787" t="s">
        <v>307</v>
      </c>
      <c r="F1432" s="837">
        <v>42284</v>
      </c>
      <c r="G1432" s="837">
        <v>42314</v>
      </c>
      <c r="H1432" s="815">
        <v>10643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thickBot="1" x14ac:dyDescent="0.3">
      <c r="A1433" s="190">
        <v>5306</v>
      </c>
      <c r="B1433" s="190" t="s">
        <v>54</v>
      </c>
      <c r="C1433" s="833" t="s">
        <v>2095</v>
      </c>
      <c r="D1433" s="176">
        <v>284584.59999999998</v>
      </c>
      <c r="E1433" s="787" t="s">
        <v>307</v>
      </c>
      <c r="F1433" s="836" t="s">
        <v>2629</v>
      </c>
      <c r="G1433" s="837">
        <v>41697</v>
      </c>
      <c r="H1433" s="815">
        <v>10878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thickBot="1" x14ac:dyDescent="0.3">
      <c r="A1434" s="793" t="s">
        <v>1927</v>
      </c>
      <c r="B1434" s="190" t="s">
        <v>1932</v>
      </c>
      <c r="C1434" s="833" t="s">
        <v>2188</v>
      </c>
      <c r="D1434" s="176">
        <v>83579.399999999994</v>
      </c>
      <c r="E1434" s="787" t="s">
        <v>307</v>
      </c>
      <c r="F1434" s="836" t="s">
        <v>1944</v>
      </c>
      <c r="G1434" s="836" t="s">
        <v>1943</v>
      </c>
      <c r="H1434" s="815" t="s">
        <v>1941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thickBot="1" x14ac:dyDescent="0.3">
      <c r="A1435" s="190">
        <v>1802</v>
      </c>
      <c r="B1435" s="190" t="s">
        <v>185</v>
      </c>
      <c r="C1435" s="833" t="s">
        <v>2095</v>
      </c>
      <c r="D1435" s="176">
        <v>95720</v>
      </c>
      <c r="E1435" s="787" t="s">
        <v>307</v>
      </c>
      <c r="F1435" s="837">
        <v>42921</v>
      </c>
      <c r="G1435" s="836" t="s">
        <v>1582</v>
      </c>
      <c r="H1435" s="815">
        <v>10575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thickBot="1" x14ac:dyDescent="0.3">
      <c r="A1436" s="190">
        <v>317</v>
      </c>
      <c r="B1436" s="190" t="s">
        <v>2398</v>
      </c>
      <c r="C1436" s="833" t="s">
        <v>2197</v>
      </c>
      <c r="D1436" s="176">
        <v>880016.34</v>
      </c>
      <c r="E1436" s="787" t="s">
        <v>307</v>
      </c>
      <c r="F1436" s="837">
        <v>44355</v>
      </c>
      <c r="G1436" s="837">
        <v>44385</v>
      </c>
      <c r="H1436" s="815" t="s">
        <v>2656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thickBot="1" x14ac:dyDescent="0.3">
      <c r="A1437" s="190">
        <v>5378</v>
      </c>
      <c r="B1437" s="190" t="s">
        <v>2399</v>
      </c>
      <c r="C1437" s="833" t="s">
        <v>2075</v>
      </c>
      <c r="D1437" s="176">
        <v>11860</v>
      </c>
      <c r="E1437" s="787" t="s">
        <v>307</v>
      </c>
      <c r="F1437" s="837">
        <v>44393</v>
      </c>
      <c r="G1437" s="836" t="s">
        <v>2660</v>
      </c>
      <c r="H1437" s="815" t="s">
        <v>2657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thickBot="1" x14ac:dyDescent="0.3">
      <c r="A1438" s="190">
        <v>324</v>
      </c>
      <c r="B1438" s="190" t="s">
        <v>213</v>
      </c>
      <c r="C1438" s="833" t="s">
        <v>443</v>
      </c>
      <c r="D1438" s="176">
        <v>35807.1</v>
      </c>
      <c r="E1438" s="787" t="s">
        <v>307</v>
      </c>
      <c r="F1438" s="836" t="s">
        <v>2582</v>
      </c>
      <c r="G1438" s="837">
        <v>43145</v>
      </c>
      <c r="H1438" s="815">
        <v>12435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thickBot="1" x14ac:dyDescent="0.3">
      <c r="A1439" s="190">
        <v>1292</v>
      </c>
      <c r="B1439" s="190" t="s">
        <v>177</v>
      </c>
      <c r="C1439" s="833" t="s">
        <v>308</v>
      </c>
      <c r="D1439" s="176">
        <f>315840.5-225825.96</f>
        <v>90014.540000000008</v>
      </c>
      <c r="E1439" s="787" t="s">
        <v>307</v>
      </c>
      <c r="F1439" s="837">
        <v>42921</v>
      </c>
      <c r="G1439" s="836" t="s">
        <v>1582</v>
      </c>
      <c r="H1439" s="815">
        <v>12106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thickBot="1" x14ac:dyDescent="0.3">
      <c r="A1440" s="190">
        <v>1295</v>
      </c>
      <c r="B1440" s="190" t="s">
        <v>177</v>
      </c>
      <c r="C1440" s="833" t="s">
        <v>308</v>
      </c>
      <c r="D1440" s="176">
        <v>413852.5</v>
      </c>
      <c r="E1440" s="787" t="s">
        <v>307</v>
      </c>
      <c r="F1440" s="837">
        <v>42930</v>
      </c>
      <c r="G1440" s="836" t="s">
        <v>1645</v>
      </c>
      <c r="H1440" s="815">
        <v>12136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thickBot="1" x14ac:dyDescent="0.3">
      <c r="A1441" s="190">
        <v>1304</v>
      </c>
      <c r="B1441" s="190" t="s">
        <v>177</v>
      </c>
      <c r="C1441" s="833" t="s">
        <v>306</v>
      </c>
      <c r="D1441" s="176">
        <v>377385</v>
      </c>
      <c r="E1441" s="787" t="s">
        <v>307</v>
      </c>
      <c r="F1441" s="837">
        <v>42874</v>
      </c>
      <c r="G1441" s="837">
        <v>42904</v>
      </c>
      <c r="H1441" s="815">
        <v>12160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thickBot="1" x14ac:dyDescent="0.3">
      <c r="A1442" s="190">
        <v>1339</v>
      </c>
      <c r="B1442" s="190" t="s">
        <v>177</v>
      </c>
      <c r="C1442" s="833" t="s">
        <v>308</v>
      </c>
      <c r="D1442" s="176">
        <v>291218</v>
      </c>
      <c r="E1442" s="787" t="s">
        <v>307</v>
      </c>
      <c r="F1442" s="837">
        <v>43052</v>
      </c>
      <c r="G1442" s="836" t="s">
        <v>1613</v>
      </c>
      <c r="H1442" s="815">
        <v>12293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thickBot="1" x14ac:dyDescent="0.3">
      <c r="A1443" s="190">
        <v>1371</v>
      </c>
      <c r="B1443" s="190" t="s">
        <v>177</v>
      </c>
      <c r="C1443" s="833" t="s">
        <v>308</v>
      </c>
      <c r="D1443" s="176">
        <v>446550</v>
      </c>
      <c r="E1443" s="787" t="s">
        <v>307</v>
      </c>
      <c r="F1443" s="837">
        <v>43010</v>
      </c>
      <c r="G1443" s="837">
        <v>43040</v>
      </c>
      <c r="H1443" s="815">
        <v>12272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thickBot="1" x14ac:dyDescent="0.3">
      <c r="A1444" s="190">
        <v>1371</v>
      </c>
      <c r="B1444" s="190" t="s">
        <v>177</v>
      </c>
      <c r="C1444" s="833" t="s">
        <v>308</v>
      </c>
      <c r="D1444" s="176">
        <v>224211.8</v>
      </c>
      <c r="E1444" s="787" t="s">
        <v>307</v>
      </c>
      <c r="F1444" s="836" t="s">
        <v>1584</v>
      </c>
      <c r="G1444" s="836" t="s">
        <v>1646</v>
      </c>
      <c r="H1444" s="815">
        <v>12393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thickBot="1" x14ac:dyDescent="0.3">
      <c r="A1445" s="190">
        <v>1345</v>
      </c>
      <c r="B1445" s="190" t="s">
        <v>177</v>
      </c>
      <c r="C1445" s="833" t="s">
        <v>308</v>
      </c>
      <c r="D1445" s="176">
        <v>418224</v>
      </c>
      <c r="E1445" s="787" t="s">
        <v>307</v>
      </c>
      <c r="F1445" s="837">
        <v>43035</v>
      </c>
      <c r="G1445" s="837">
        <v>43065</v>
      </c>
      <c r="H1445" s="815">
        <v>12315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thickBot="1" x14ac:dyDescent="0.3">
      <c r="A1446" s="190">
        <v>1415</v>
      </c>
      <c r="B1446" s="190" t="s">
        <v>177</v>
      </c>
      <c r="C1446" s="833" t="s">
        <v>308</v>
      </c>
      <c r="D1446" s="176">
        <v>74668</v>
      </c>
      <c r="E1446" s="787" t="s">
        <v>307</v>
      </c>
      <c r="F1446" s="836" t="s">
        <v>1504</v>
      </c>
      <c r="G1446" s="837">
        <v>43247</v>
      </c>
      <c r="H1446" s="815">
        <v>12602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thickBot="1" x14ac:dyDescent="0.3">
      <c r="A1447" s="190">
        <v>409983</v>
      </c>
      <c r="B1447" s="175" t="s">
        <v>94</v>
      </c>
      <c r="C1447" s="833" t="s">
        <v>308</v>
      </c>
      <c r="D1447" s="176">
        <v>540000</v>
      </c>
      <c r="E1447" s="787" t="s">
        <v>307</v>
      </c>
      <c r="F1447" s="837">
        <v>42139</v>
      </c>
      <c r="G1447" s="837">
        <v>42169</v>
      </c>
      <c r="H1447" s="815">
        <v>11013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thickBot="1" x14ac:dyDescent="0.3">
      <c r="A1448" s="190">
        <v>410044</v>
      </c>
      <c r="B1448" s="175" t="s">
        <v>94</v>
      </c>
      <c r="C1448" s="833" t="s">
        <v>308</v>
      </c>
      <c r="D1448" s="176">
        <v>945000</v>
      </c>
      <c r="E1448" s="787" t="s">
        <v>307</v>
      </c>
      <c r="F1448" s="837">
        <v>42207</v>
      </c>
      <c r="G1448" s="836" t="s">
        <v>1538</v>
      </c>
      <c r="H1448" s="815">
        <v>11415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thickBot="1" x14ac:dyDescent="0.3">
      <c r="A1449" s="190">
        <v>409795</v>
      </c>
      <c r="B1449" s="175" t="s">
        <v>94</v>
      </c>
      <c r="C1449" s="833" t="s">
        <v>308</v>
      </c>
      <c r="D1449" s="176">
        <f>945000-83065.5</f>
        <v>861934.5</v>
      </c>
      <c r="E1449" s="787" t="s">
        <v>307</v>
      </c>
      <c r="F1449" s="837">
        <v>42300</v>
      </c>
      <c r="G1449" s="837">
        <v>42330</v>
      </c>
      <c r="H1449" s="815">
        <v>10606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thickBot="1" x14ac:dyDescent="0.3">
      <c r="A1450" s="190">
        <v>409907</v>
      </c>
      <c r="B1450" s="175" t="s">
        <v>94</v>
      </c>
      <c r="C1450" s="833" t="s">
        <v>308</v>
      </c>
      <c r="D1450" s="176">
        <v>540000</v>
      </c>
      <c r="E1450" s="787" t="s">
        <v>307</v>
      </c>
      <c r="F1450" s="836" t="s">
        <v>2630</v>
      </c>
      <c r="G1450" s="836" t="s">
        <v>1647</v>
      </c>
      <c r="H1450" s="815">
        <v>11277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thickBot="1" x14ac:dyDescent="0.3">
      <c r="A1451" s="195">
        <v>409925</v>
      </c>
      <c r="B1451" s="175" t="s">
        <v>94</v>
      </c>
      <c r="C1451" s="833" t="s">
        <v>306</v>
      </c>
      <c r="D1451" s="176">
        <v>675000</v>
      </c>
      <c r="E1451" s="787" t="s">
        <v>307</v>
      </c>
      <c r="F1451" s="836" t="s">
        <v>1478</v>
      </c>
      <c r="G1451" s="836" t="s">
        <v>1586</v>
      </c>
      <c r="H1451" s="815">
        <v>11061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thickBot="1" x14ac:dyDescent="0.3">
      <c r="A1452" s="175">
        <v>409964</v>
      </c>
      <c r="B1452" s="175" t="s">
        <v>94</v>
      </c>
      <c r="C1452" s="833" t="s">
        <v>308</v>
      </c>
      <c r="D1452" s="176">
        <v>1080000</v>
      </c>
      <c r="E1452" s="787" t="s">
        <v>307</v>
      </c>
      <c r="F1452" s="836" t="s">
        <v>2343</v>
      </c>
      <c r="G1452" s="836" t="s">
        <v>1648</v>
      </c>
      <c r="H1452" s="815">
        <v>11195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thickBot="1" x14ac:dyDescent="0.3">
      <c r="A1453" s="175">
        <v>409956</v>
      </c>
      <c r="B1453" s="175" t="s">
        <v>94</v>
      </c>
      <c r="C1453" s="833" t="s">
        <v>2210</v>
      </c>
      <c r="D1453" s="176">
        <v>472500</v>
      </c>
      <c r="E1453" s="787" t="s">
        <v>307</v>
      </c>
      <c r="F1453" s="836" t="s">
        <v>2630</v>
      </c>
      <c r="G1453" s="836" t="s">
        <v>1647</v>
      </c>
      <c r="H1453" s="815">
        <v>11090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thickBot="1" x14ac:dyDescent="0.3">
      <c r="A1454" s="190">
        <v>409851</v>
      </c>
      <c r="B1454" s="175" t="s">
        <v>94</v>
      </c>
      <c r="C1454" s="833" t="s">
        <v>308</v>
      </c>
      <c r="D1454" s="176">
        <v>945000</v>
      </c>
      <c r="E1454" s="787" t="s">
        <v>307</v>
      </c>
      <c r="F1454" s="837">
        <v>42426</v>
      </c>
      <c r="G1454" s="837">
        <v>42456</v>
      </c>
      <c r="H1454" s="815">
        <v>10809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thickBot="1" x14ac:dyDescent="0.3">
      <c r="A1455" s="187">
        <v>409957</v>
      </c>
      <c r="B1455" s="175" t="s">
        <v>94</v>
      </c>
      <c r="C1455" s="833" t="s">
        <v>308</v>
      </c>
      <c r="D1455" s="176">
        <v>472500</v>
      </c>
      <c r="E1455" s="787" t="s">
        <v>307</v>
      </c>
      <c r="F1455" s="837">
        <v>42451</v>
      </c>
      <c r="G1455" s="836" t="s">
        <v>1649</v>
      </c>
      <c r="H1455" s="815">
        <v>11176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thickBot="1" x14ac:dyDescent="0.3">
      <c r="A1456" s="188">
        <v>410001</v>
      </c>
      <c r="B1456" s="175" t="s">
        <v>94</v>
      </c>
      <c r="C1456" s="833" t="s">
        <v>308</v>
      </c>
      <c r="D1456" s="176">
        <v>810000</v>
      </c>
      <c r="E1456" s="787" t="s">
        <v>307</v>
      </c>
      <c r="F1456" s="836" t="s">
        <v>2607</v>
      </c>
      <c r="G1456" s="837">
        <v>42508</v>
      </c>
      <c r="H1456" s="815">
        <v>11319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thickBot="1" x14ac:dyDescent="0.3">
      <c r="A1457" s="188">
        <v>410021</v>
      </c>
      <c r="B1457" s="175" t="s">
        <v>94</v>
      </c>
      <c r="C1457" s="833" t="s">
        <v>308</v>
      </c>
      <c r="D1457" s="176">
        <v>945000</v>
      </c>
      <c r="E1457" s="787" t="s">
        <v>307</v>
      </c>
      <c r="F1457" s="837">
        <v>42502</v>
      </c>
      <c r="G1457" s="837">
        <v>42532</v>
      </c>
      <c r="H1457" s="815">
        <v>11463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thickBot="1" x14ac:dyDescent="0.3">
      <c r="A1458" s="190">
        <v>410069</v>
      </c>
      <c r="B1458" s="175" t="s">
        <v>94</v>
      </c>
      <c r="C1458" s="833" t="s">
        <v>308</v>
      </c>
      <c r="D1458" s="176">
        <v>945000</v>
      </c>
      <c r="E1458" s="787" t="s">
        <v>307</v>
      </c>
      <c r="F1458" s="837">
        <v>42537</v>
      </c>
      <c r="G1458" s="837">
        <v>42567</v>
      </c>
      <c r="H1458" s="815">
        <v>11368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thickBot="1" x14ac:dyDescent="0.3">
      <c r="A1459" s="190">
        <v>410093</v>
      </c>
      <c r="B1459" s="175" t="s">
        <v>94</v>
      </c>
      <c r="C1459" s="833" t="s">
        <v>308</v>
      </c>
      <c r="D1459" s="176">
        <v>945000</v>
      </c>
      <c r="E1459" s="787" t="s">
        <v>307</v>
      </c>
      <c r="F1459" s="837">
        <v>42572</v>
      </c>
      <c r="G1459" s="836" t="s">
        <v>1650</v>
      </c>
      <c r="H1459" s="815">
        <v>11525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thickBot="1" x14ac:dyDescent="0.3">
      <c r="A1460" s="190">
        <v>410109</v>
      </c>
      <c r="B1460" s="175" t="s">
        <v>94</v>
      </c>
      <c r="C1460" s="833" t="s">
        <v>308</v>
      </c>
      <c r="D1460" s="176">
        <v>810000</v>
      </c>
      <c r="E1460" s="787" t="s">
        <v>307</v>
      </c>
      <c r="F1460" s="836" t="s">
        <v>2436</v>
      </c>
      <c r="G1460" s="837">
        <v>42876</v>
      </c>
      <c r="H1460" s="815">
        <v>11567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thickBot="1" x14ac:dyDescent="0.3">
      <c r="A1461" s="190">
        <v>410152</v>
      </c>
      <c r="B1461" s="175" t="s">
        <v>94</v>
      </c>
      <c r="C1461" s="833" t="s">
        <v>308</v>
      </c>
      <c r="D1461" s="176">
        <v>405000</v>
      </c>
      <c r="E1461" s="787" t="s">
        <v>307</v>
      </c>
      <c r="F1461" s="838">
        <v>42046</v>
      </c>
      <c r="G1461" s="837">
        <v>42076</v>
      </c>
      <c r="H1461" s="799">
        <v>11618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thickBot="1" x14ac:dyDescent="0.3">
      <c r="A1462" s="242">
        <v>7242</v>
      </c>
      <c r="B1462" s="235" t="s">
        <v>175</v>
      </c>
      <c r="C1462" s="833" t="s">
        <v>308</v>
      </c>
      <c r="D1462" s="270">
        <v>56259.17</v>
      </c>
      <c r="E1462" s="787" t="s">
        <v>307</v>
      </c>
      <c r="F1462" s="842" t="s">
        <v>1551</v>
      </c>
      <c r="G1462" s="837">
        <v>42883</v>
      </c>
      <c r="H1462" s="800">
        <v>10135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thickBot="1" x14ac:dyDescent="0.3">
      <c r="A1463" s="242">
        <v>20625231</v>
      </c>
      <c r="B1463" s="235" t="s">
        <v>1804</v>
      </c>
      <c r="C1463" s="834" t="s">
        <v>306</v>
      </c>
      <c r="D1463" s="270">
        <v>298958.25</v>
      </c>
      <c r="E1463" s="787" t="s">
        <v>307</v>
      </c>
      <c r="F1463" s="842" t="s">
        <v>2508</v>
      </c>
      <c r="G1463" s="837">
        <v>43594</v>
      </c>
      <c r="H1463" s="799">
        <v>13123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thickBot="1" x14ac:dyDescent="0.3">
      <c r="A1464" s="242">
        <v>20727770</v>
      </c>
      <c r="B1464" s="235" t="s">
        <v>1804</v>
      </c>
      <c r="C1464" s="834" t="s">
        <v>306</v>
      </c>
      <c r="D1464" s="270">
        <v>108332.5</v>
      </c>
      <c r="E1464" s="787" t="s">
        <v>307</v>
      </c>
      <c r="F1464" s="839">
        <v>43747</v>
      </c>
      <c r="G1464" s="838">
        <v>43777</v>
      </c>
      <c r="H1464" s="800">
        <v>13315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thickBot="1" x14ac:dyDescent="0.3">
      <c r="A1465" s="242">
        <v>20689724</v>
      </c>
      <c r="B1465" s="235" t="s">
        <v>1804</v>
      </c>
      <c r="C1465" s="834" t="s">
        <v>306</v>
      </c>
      <c r="D1465" s="270">
        <v>114999</v>
      </c>
      <c r="E1465" s="787" t="s">
        <v>307</v>
      </c>
      <c r="F1465" s="842" t="s">
        <v>1721</v>
      </c>
      <c r="G1465" s="835">
        <v>43709</v>
      </c>
      <c r="H1465" s="800">
        <v>13251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thickBot="1" x14ac:dyDescent="0.3">
      <c r="A1466" s="802" t="s">
        <v>1928</v>
      </c>
      <c r="B1466" s="235" t="s">
        <v>1933</v>
      </c>
      <c r="C1466" s="834" t="s">
        <v>2171</v>
      </c>
      <c r="D1466" s="270">
        <v>100252.8</v>
      </c>
      <c r="E1466" s="787" t="s">
        <v>307</v>
      </c>
      <c r="F1466" s="839">
        <v>44138</v>
      </c>
      <c r="G1466" s="841" t="s">
        <v>1885</v>
      </c>
      <c r="H1466" s="800" t="s">
        <v>1942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thickBot="1" x14ac:dyDescent="0.3">
      <c r="A1467" s="190">
        <v>21</v>
      </c>
      <c r="B1467" s="723" t="s">
        <v>95</v>
      </c>
      <c r="C1467" s="834" t="s">
        <v>2288</v>
      </c>
      <c r="D1467" s="270">
        <v>18408</v>
      </c>
      <c r="E1467" s="787" t="s">
        <v>307</v>
      </c>
      <c r="F1467" s="839">
        <v>42046</v>
      </c>
      <c r="G1467" s="839">
        <v>42076</v>
      </c>
      <c r="H1467" s="800">
        <v>639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thickBot="1" x14ac:dyDescent="0.3">
      <c r="A1468" s="190">
        <v>6351</v>
      </c>
      <c r="B1468" s="723" t="s">
        <v>2263</v>
      </c>
      <c r="C1468" s="834" t="s">
        <v>2290</v>
      </c>
      <c r="D1468" s="270">
        <v>255000.36</v>
      </c>
      <c r="E1468" s="787" t="s">
        <v>307</v>
      </c>
      <c r="F1468" s="842" t="s">
        <v>2326</v>
      </c>
      <c r="G1468" s="839">
        <v>44325</v>
      </c>
      <c r="H1468" s="800" t="s">
        <v>2321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thickBot="1" x14ac:dyDescent="0.3">
      <c r="A1469" s="190">
        <v>660</v>
      </c>
      <c r="B1469" s="723" t="s">
        <v>812</v>
      </c>
      <c r="C1469" s="834" t="s">
        <v>2211</v>
      </c>
      <c r="D1469" s="270">
        <f>1006218.6-500089.15</f>
        <v>506129.44999999995</v>
      </c>
      <c r="E1469" s="787" t="s">
        <v>307</v>
      </c>
      <c r="F1469" s="839">
        <v>43509</v>
      </c>
      <c r="G1469" s="839">
        <v>43539</v>
      </c>
      <c r="H1469" s="800">
        <v>13003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thickBot="1" x14ac:dyDescent="0.3">
      <c r="A1470" s="802" t="s">
        <v>1864</v>
      </c>
      <c r="B1470" s="723" t="s">
        <v>812</v>
      </c>
      <c r="C1470" s="834" t="s">
        <v>2211</v>
      </c>
      <c r="D1470" s="270">
        <v>888342.43</v>
      </c>
      <c r="E1470" s="787" t="s">
        <v>307</v>
      </c>
      <c r="F1470" s="842" t="s">
        <v>2557</v>
      </c>
      <c r="G1470" s="842" t="s">
        <v>2348</v>
      </c>
      <c r="H1470" s="800">
        <v>13187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thickBot="1" x14ac:dyDescent="0.3">
      <c r="A1471" s="237" t="s">
        <v>249</v>
      </c>
      <c r="B1471" s="238" t="s">
        <v>2264</v>
      </c>
      <c r="C1471" s="834" t="s">
        <v>2289</v>
      </c>
      <c r="D1471" s="239">
        <v>74065.23</v>
      </c>
      <c r="E1471" s="787" t="s">
        <v>307</v>
      </c>
      <c r="F1471" s="840" t="s">
        <v>1642</v>
      </c>
      <c r="G1471" s="839">
        <v>43373</v>
      </c>
      <c r="H1471" s="800">
        <v>12768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thickBot="1" x14ac:dyDescent="0.3">
      <c r="A1472" s="237">
        <v>305</v>
      </c>
      <c r="B1472" s="238" t="s">
        <v>1714</v>
      </c>
      <c r="C1472" s="834" t="s">
        <v>340</v>
      </c>
      <c r="D1472" s="239">
        <v>662791.01</v>
      </c>
      <c r="E1472" s="787" t="s">
        <v>307</v>
      </c>
      <c r="F1472" s="837">
        <v>43306</v>
      </c>
      <c r="G1472" s="842" t="s">
        <v>1672</v>
      </c>
      <c r="H1472" s="800">
        <v>12721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thickBot="1" x14ac:dyDescent="0.3">
      <c r="A1473" s="237">
        <v>509</v>
      </c>
      <c r="B1473" s="238" t="s">
        <v>1714</v>
      </c>
      <c r="C1473" s="834" t="s">
        <v>340</v>
      </c>
      <c r="D1473" s="239">
        <v>888464.38</v>
      </c>
      <c r="E1473" s="787" t="s">
        <v>307</v>
      </c>
      <c r="F1473" s="836" t="s">
        <v>2450</v>
      </c>
      <c r="G1473" s="842" t="s">
        <v>1465</v>
      </c>
      <c r="H1473" s="800">
        <v>12979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237">
        <v>506</v>
      </c>
      <c r="B1474" s="238" t="s">
        <v>1714</v>
      </c>
      <c r="C1474" s="834" t="s">
        <v>340</v>
      </c>
      <c r="D1474" s="239">
        <v>667260.4</v>
      </c>
      <c r="E1474" s="787" t="s">
        <v>307</v>
      </c>
      <c r="F1474" s="836" t="s">
        <v>1505</v>
      </c>
      <c r="G1474" s="839">
        <v>43364</v>
      </c>
      <c r="H1474" s="800">
        <v>12773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237">
        <v>503</v>
      </c>
      <c r="B1475" s="238" t="s">
        <v>1714</v>
      </c>
      <c r="C1475" s="834" t="s">
        <v>340</v>
      </c>
      <c r="D1475" s="239">
        <v>770284.27</v>
      </c>
      <c r="E1475" s="787" t="s">
        <v>307</v>
      </c>
      <c r="F1475" s="837">
        <v>43368</v>
      </c>
      <c r="G1475" s="839">
        <v>43398</v>
      </c>
      <c r="H1475" s="800">
        <v>12857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237">
        <v>511</v>
      </c>
      <c r="B1476" s="238" t="s">
        <v>1714</v>
      </c>
      <c r="C1476" s="834" t="s">
        <v>306</v>
      </c>
      <c r="D1476" s="239">
        <v>582960</v>
      </c>
      <c r="E1476" s="787" t="s">
        <v>307</v>
      </c>
      <c r="F1476" s="837">
        <v>43361</v>
      </c>
      <c r="G1476" s="839">
        <v>43391</v>
      </c>
      <c r="H1476" s="800">
        <v>12837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237">
        <v>510</v>
      </c>
      <c r="B1477" s="238" t="s">
        <v>1714</v>
      </c>
      <c r="C1477" s="834" t="s">
        <v>340</v>
      </c>
      <c r="D1477" s="239">
        <v>894278.76</v>
      </c>
      <c r="E1477" s="787" t="s">
        <v>307</v>
      </c>
      <c r="F1477" s="837">
        <v>43355</v>
      </c>
      <c r="G1477" s="839">
        <v>43385</v>
      </c>
      <c r="H1477" s="800">
        <v>12822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237">
        <v>501</v>
      </c>
      <c r="B1478" s="238" t="s">
        <v>1714</v>
      </c>
      <c r="C1478" s="834" t="s">
        <v>340</v>
      </c>
      <c r="D1478" s="239">
        <v>623219.72</v>
      </c>
      <c r="E1478" s="787" t="s">
        <v>307</v>
      </c>
      <c r="F1478" s="837">
        <v>43350</v>
      </c>
      <c r="G1478" s="839">
        <v>43380</v>
      </c>
      <c r="H1478" s="800">
        <v>12788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237">
        <v>505</v>
      </c>
      <c r="B1479" s="238" t="s">
        <v>1714</v>
      </c>
      <c r="C1479" s="834" t="s">
        <v>340</v>
      </c>
      <c r="D1479" s="239">
        <v>794166</v>
      </c>
      <c r="E1479" s="787" t="s">
        <v>307</v>
      </c>
      <c r="F1479" s="836" t="s">
        <v>2542</v>
      </c>
      <c r="G1479" s="839">
        <v>43369</v>
      </c>
      <c r="H1479" s="800">
        <v>12783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237">
        <v>502</v>
      </c>
      <c r="B1480" s="238" t="s">
        <v>1714</v>
      </c>
      <c r="C1480" s="834" t="s">
        <v>340</v>
      </c>
      <c r="D1480" s="239">
        <v>899963</v>
      </c>
      <c r="E1480" s="787" t="s">
        <v>307</v>
      </c>
      <c r="F1480" s="837">
        <v>43299</v>
      </c>
      <c r="G1480" s="842" t="s">
        <v>1499</v>
      </c>
      <c r="H1480" s="800">
        <v>12710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237">
        <v>507</v>
      </c>
      <c r="B1481" s="238" t="s">
        <v>1714</v>
      </c>
      <c r="C1481" s="834" t="s">
        <v>308</v>
      </c>
      <c r="D1481" s="239">
        <v>801991.85</v>
      </c>
      <c r="E1481" s="787" t="s">
        <v>307</v>
      </c>
      <c r="F1481" s="836" t="s">
        <v>2546</v>
      </c>
      <c r="G1481" s="839">
        <v>43356</v>
      </c>
      <c r="H1481" s="800">
        <v>12753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237">
        <v>500</v>
      </c>
      <c r="B1482" s="238" t="s">
        <v>1714</v>
      </c>
      <c r="C1482" s="834" t="s">
        <v>340</v>
      </c>
      <c r="D1482" s="239">
        <v>424922</v>
      </c>
      <c r="E1482" s="787" t="s">
        <v>307</v>
      </c>
      <c r="F1482" s="837">
        <v>43362</v>
      </c>
      <c r="G1482" s="839">
        <v>43392</v>
      </c>
      <c r="H1482" s="800">
        <v>12852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237">
        <v>504</v>
      </c>
      <c r="B1483" s="238" t="s">
        <v>1714</v>
      </c>
      <c r="C1483" s="834" t="s">
        <v>340</v>
      </c>
      <c r="D1483" s="239">
        <v>810354.98</v>
      </c>
      <c r="E1483" s="787" t="s">
        <v>307</v>
      </c>
      <c r="F1483" s="837">
        <v>43360</v>
      </c>
      <c r="G1483" s="839">
        <v>43390</v>
      </c>
      <c r="H1483" s="800">
        <v>12832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237">
        <v>310</v>
      </c>
      <c r="B1484" s="238" t="s">
        <v>1714</v>
      </c>
      <c r="C1484" s="834" t="s">
        <v>340</v>
      </c>
      <c r="D1484" s="239">
        <v>660119</v>
      </c>
      <c r="E1484" s="787" t="s">
        <v>307</v>
      </c>
      <c r="F1484" s="837">
        <v>43355</v>
      </c>
      <c r="G1484" s="839">
        <v>43385</v>
      </c>
      <c r="H1484" s="800">
        <v>12853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237">
        <v>302</v>
      </c>
      <c r="B1485" s="238" t="s">
        <v>1714</v>
      </c>
      <c r="C1485" s="834" t="s">
        <v>340</v>
      </c>
      <c r="D1485" s="239">
        <v>868816.98</v>
      </c>
      <c r="E1485" s="787" t="s">
        <v>307</v>
      </c>
      <c r="F1485" s="837">
        <v>43297</v>
      </c>
      <c r="G1485" s="848" t="s">
        <v>1622</v>
      </c>
      <c r="H1485" s="799">
        <v>12706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187"/>
      <c r="B1486" s="190"/>
      <c r="C1486" s="277"/>
      <c r="D1486" s="176"/>
      <c r="E1486" s="787"/>
      <c r="F1486" s="16"/>
      <c r="G1486" s="826"/>
      <c r="H1486" s="822"/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187"/>
      <c r="B1487" s="190"/>
      <c r="C1487" s="277"/>
      <c r="D1487" s="176"/>
      <c r="E1487" s="787"/>
      <c r="F1487" s="16"/>
      <c r="G1487" s="827"/>
      <c r="H1487" s="815"/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190"/>
      <c r="B1488" s="190"/>
      <c r="C1488" s="277"/>
      <c r="D1488" s="176"/>
      <c r="E1488" s="787"/>
      <c r="F1488" s="16"/>
      <c r="G1488" s="827"/>
      <c r="H1488" s="815"/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14" x14ac:dyDescent="0.25">
      <c r="A1489" s="806"/>
      <c r="B1489" s="785"/>
      <c r="C1489" s="290"/>
      <c r="D1489" s="796"/>
      <c r="E1489" s="703"/>
      <c r="F1489" s="819"/>
      <c r="G1489" s="820"/>
      <c r="H1489" s="808"/>
    </row>
    <row r="1490" spans="1:14" x14ac:dyDescent="0.25">
      <c r="A1490" s="806"/>
      <c r="B1490" s="785"/>
      <c r="C1490" s="290"/>
      <c r="D1490" s="796"/>
      <c r="E1490" s="703"/>
      <c r="F1490" s="796"/>
      <c r="G1490" s="2"/>
      <c r="H1490" s="808"/>
    </row>
    <row r="1491" spans="1:14" ht="16.5" thickBot="1" x14ac:dyDescent="0.3">
      <c r="A1491" s="806"/>
      <c r="B1491" s="785"/>
      <c r="C1491" s="786" t="s">
        <v>1763</v>
      </c>
      <c r="D1491" s="797" t="s">
        <v>2661</v>
      </c>
      <c r="E1491" s="807"/>
      <c r="F1491" s="808"/>
    </row>
    <row r="1492" spans="1:14" ht="15.75" thickTop="1" x14ac:dyDescent="0.25">
      <c r="A1492" s="806"/>
      <c r="B1492" s="785"/>
      <c r="C1492" s="290"/>
      <c r="D1492" s="770"/>
      <c r="E1492" s="807"/>
      <c r="F1492" s="825"/>
    </row>
    <row r="1493" spans="1:14" x14ac:dyDescent="0.25">
      <c r="A1493" s="806"/>
      <c r="B1493" s="785"/>
      <c r="C1493" s="290"/>
      <c r="D1493" s="770"/>
      <c r="E1493" s="807"/>
      <c r="F1493" s="808"/>
    </row>
    <row r="1494" spans="1:14" x14ac:dyDescent="0.25">
      <c r="A1494" s="806"/>
      <c r="B1494" s="785"/>
      <c r="C1494" s="290"/>
      <c r="D1494" s="770"/>
      <c r="E1494" s="807"/>
      <c r="F1494" s="808"/>
    </row>
    <row r="1495" spans="1:14" x14ac:dyDescent="0.25">
      <c r="A1495" s="806"/>
      <c r="B1495" s="785"/>
      <c r="C1495" s="290"/>
      <c r="D1495" s="770"/>
      <c r="E1495" s="807"/>
      <c r="F1495" s="808"/>
    </row>
    <row r="1496" spans="1:14" x14ac:dyDescent="0.25">
      <c r="A1496" s="806"/>
      <c r="B1496" s="785"/>
      <c r="C1496" s="290"/>
      <c r="D1496" s="796"/>
      <c r="E1496" s="807"/>
      <c r="F1496" s="808"/>
      <c r="G1496" s="149"/>
    </row>
    <row r="1497" spans="1:14" ht="15.75" x14ac:dyDescent="0.25">
      <c r="B1497" s="785"/>
      <c r="C1497" s="290"/>
      <c r="D1497" s="796"/>
      <c r="E1497" s="703"/>
      <c r="F1497" s="149"/>
      <c r="G1497" s="772"/>
      <c r="H1497" s="159"/>
      <c r="J1497" s="56"/>
    </row>
    <row r="1498" spans="1:14" ht="15.75" x14ac:dyDescent="0.25">
      <c r="A1498" s="810" t="s">
        <v>1916</v>
      </c>
      <c r="B1498" s="809" t="s">
        <v>1915</v>
      </c>
      <c r="C1498" s="816"/>
      <c r="D1498" s="817"/>
      <c r="E1498" s="703"/>
      <c r="F1498" s="149"/>
      <c r="G1498" s="772"/>
      <c r="H1498" s="75"/>
      <c r="L1498" s="56"/>
      <c r="M1498" s="56"/>
    </row>
    <row r="1499" spans="1:14" ht="15.75" x14ac:dyDescent="0.25">
      <c r="A1499" s="56"/>
      <c r="B1499" s="809" t="s">
        <v>1917</v>
      </c>
      <c r="C1499" s="818"/>
      <c r="D1499" s="817"/>
      <c r="E1499" s="702"/>
      <c r="F1499" s="75"/>
      <c r="G1499" s="772"/>
      <c r="H1499" s="149"/>
      <c r="L1499" s="56"/>
      <c r="M1499" s="56"/>
    </row>
    <row r="1500" spans="1:14" ht="15.75" x14ac:dyDescent="0.25">
      <c r="B1500" s="75"/>
      <c r="C1500" s="769"/>
      <c r="D1500" s="75"/>
      <c r="E1500" s="703"/>
      <c r="F1500" s="149"/>
      <c r="G1500" s="772"/>
      <c r="H1500" s="149"/>
      <c r="L1500" s="56"/>
      <c r="M1500" s="56"/>
    </row>
    <row r="1501" spans="1:14" ht="15.75" x14ac:dyDescent="0.25">
      <c r="B1501" s="75"/>
      <c r="C1501" s="75"/>
      <c r="D1501" s="75"/>
      <c r="E1501" s="703"/>
      <c r="F1501" s="149"/>
      <c r="G1501" s="772"/>
      <c r="H1501" s="149"/>
      <c r="I1501" s="56"/>
      <c r="J1501" s="56"/>
      <c r="L1501" s="56"/>
      <c r="M1501" s="56"/>
    </row>
    <row r="1502" spans="1:14" ht="15.75" x14ac:dyDescent="0.25">
      <c r="B1502" s="75"/>
      <c r="C1502" s="75"/>
      <c r="D1502" s="702"/>
      <c r="E1502" s="778"/>
      <c r="F1502" s="779"/>
      <c r="G1502" s="112"/>
      <c r="H1502" s="149"/>
      <c r="I1502" s="56"/>
      <c r="L1502" s="56"/>
      <c r="M1502" s="56"/>
      <c r="N1502" s="56"/>
    </row>
    <row r="1503" spans="1:14" ht="15.75" x14ac:dyDescent="0.25">
      <c r="B1503" s="75"/>
      <c r="C1503" s="75"/>
      <c r="D1503" s="777"/>
      <c r="E1503" s="784"/>
      <c r="F1503" s="779"/>
      <c r="G1503" s="772"/>
      <c r="H1503" s="149"/>
      <c r="I1503" s="56"/>
      <c r="L1503" s="56"/>
      <c r="M1503" s="56"/>
    </row>
    <row r="1504" spans="1:14" ht="15.75" x14ac:dyDescent="0.25">
      <c r="B1504" s="777"/>
      <c r="C1504" s="75"/>
      <c r="D1504" s="777"/>
      <c r="E1504" s="781"/>
      <c r="F1504" s="782"/>
      <c r="G1504" s="56"/>
      <c r="H1504" s="149"/>
    </row>
    <row r="1505" spans="2:8" ht="15.75" x14ac:dyDescent="0.25">
      <c r="B1505" s="780"/>
      <c r="C1505" s="783"/>
      <c r="D1505" s="780"/>
      <c r="E1505" s="703"/>
      <c r="F1505" s="149"/>
      <c r="G1505" s="56"/>
      <c r="H1505" s="773"/>
    </row>
    <row r="1506" spans="2:8" ht="15.75" x14ac:dyDescent="0.25">
      <c r="B1506" s="75"/>
      <c r="C1506" s="780"/>
      <c r="D1506" s="702"/>
      <c r="E1506" s="706"/>
      <c r="F1506" s="772"/>
      <c r="G1506" s="56"/>
      <c r="H1506" s="773"/>
    </row>
    <row r="1507" spans="2:8" ht="15.75" x14ac:dyDescent="0.25">
      <c r="B1507" s="289"/>
      <c r="C1507" s="75"/>
      <c r="D1507" s="705"/>
      <c r="E1507" s="706"/>
      <c r="F1507" s="772"/>
      <c r="G1507" s="56"/>
      <c r="H1507" s="773"/>
    </row>
    <row r="1508" spans="2:8" ht="15.75" x14ac:dyDescent="0.25">
      <c r="B1508" s="289"/>
      <c r="C1508" s="153"/>
      <c r="D1508" s="705"/>
      <c r="E1508" s="706"/>
      <c r="F1508" s="772"/>
      <c r="G1508" s="56"/>
      <c r="H1508" s="773"/>
    </row>
    <row r="1509" spans="2:8" ht="15.75" x14ac:dyDescent="0.25">
      <c r="B1509" s="289"/>
      <c r="C1509" s="153"/>
      <c r="D1509" s="154"/>
      <c r="E1509" s="706"/>
      <c r="F1509" s="772"/>
      <c r="G1509" s="56"/>
      <c r="H1509" s="773"/>
    </row>
    <row r="1510" spans="2:8" ht="15.75" x14ac:dyDescent="0.25">
      <c r="B1510" s="289"/>
      <c r="C1510" s="153"/>
      <c r="D1510" s="771"/>
      <c r="E1510" s="159"/>
      <c r="F1510" s="772"/>
      <c r="G1510" s="56"/>
      <c r="H1510" s="159"/>
    </row>
    <row r="1511" spans="2:8" ht="15.75" x14ac:dyDescent="0.25">
      <c r="B1511" s="289"/>
      <c r="C1511" s="153"/>
      <c r="D1511" s="771"/>
      <c r="E1511" s="703"/>
      <c r="F1511" s="149"/>
      <c r="H1511" s="773"/>
    </row>
    <row r="1512" spans="2:8" ht="15.75" x14ac:dyDescent="0.25">
      <c r="B1512" s="75"/>
      <c r="C1512" s="153"/>
      <c r="D1512" s="775"/>
      <c r="E1512" s="159"/>
      <c r="F1512" s="772"/>
      <c r="H1512" s="56"/>
    </row>
    <row r="1513" spans="2:8" ht="15.75" x14ac:dyDescent="0.25">
      <c r="B1513" s="289"/>
      <c r="C1513" s="75"/>
      <c r="D1513" s="771"/>
      <c r="E1513" s="56"/>
      <c r="F1513" s="56"/>
    </row>
    <row r="1514" spans="2:8" ht="15.75" x14ac:dyDescent="0.25">
      <c r="B1514" s="289"/>
      <c r="C1514" s="153"/>
      <c r="D1514" s="56"/>
    </row>
    <row r="1515" spans="2:8" x14ac:dyDescent="0.25">
      <c r="C1515" s="56"/>
    </row>
  </sheetData>
  <autoFilter ref="A11:H1427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8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02"/>
  <sheetViews>
    <sheetView topLeftCell="A74" workbookViewId="0">
      <selection activeCell="K86" sqref="K86"/>
    </sheetView>
  </sheetViews>
  <sheetFormatPr baseColWidth="10" defaultRowHeight="15" x14ac:dyDescent="0.25"/>
  <cols>
    <col min="3" max="3" width="17.5703125" customWidth="1"/>
    <col min="5" max="5" width="11.42578125" customWidth="1"/>
    <col min="6" max="6" width="22.85546875" customWidth="1"/>
    <col min="7" max="7" width="15.42578125" customWidth="1"/>
    <col min="9" max="9" width="15.85546875" customWidth="1"/>
    <col min="10" max="10" width="14.28515625" customWidth="1"/>
    <col min="13" max="13" width="17.28515625" customWidth="1"/>
  </cols>
  <sheetData>
    <row r="2" spans="3:13" x14ac:dyDescent="0.25">
      <c r="J2" s="360"/>
    </row>
    <row r="3" spans="3:13" x14ac:dyDescent="0.25">
      <c r="J3" s="823">
        <v>583200</v>
      </c>
    </row>
    <row r="4" spans="3:13" x14ac:dyDescent="0.25">
      <c r="J4" s="823">
        <v>281088</v>
      </c>
    </row>
    <row r="5" spans="3:13" x14ac:dyDescent="0.25">
      <c r="C5" s="176">
        <v>22715</v>
      </c>
      <c r="F5" s="176">
        <v>237664</v>
      </c>
      <c r="J5" s="823">
        <v>87700</v>
      </c>
    </row>
    <row r="6" spans="3:13" x14ac:dyDescent="0.25">
      <c r="C6" s="176">
        <v>26550</v>
      </c>
      <c r="F6" s="176">
        <v>94428</v>
      </c>
      <c r="J6" s="823">
        <v>183500</v>
      </c>
    </row>
    <row r="7" spans="3:13" x14ac:dyDescent="0.25">
      <c r="C7" s="176">
        <v>122186.64</v>
      </c>
      <c r="F7" s="176">
        <v>330000</v>
      </c>
      <c r="J7" s="823">
        <v>40698</v>
      </c>
      <c r="M7" s="176">
        <v>464437.92</v>
      </c>
    </row>
    <row r="8" spans="3:13" x14ac:dyDescent="0.25">
      <c r="C8" s="176">
        <v>132691</v>
      </c>
      <c r="F8" s="176">
        <v>63200</v>
      </c>
      <c r="J8" s="823">
        <v>15664</v>
      </c>
      <c r="M8" s="176">
        <v>17545.63</v>
      </c>
    </row>
    <row r="9" spans="3:13" x14ac:dyDescent="0.25">
      <c r="C9" s="176">
        <v>117500.01</v>
      </c>
      <c r="F9" s="176">
        <v>34590</v>
      </c>
      <c r="J9" s="823">
        <v>17790.84</v>
      </c>
      <c r="M9" s="176">
        <v>153583</v>
      </c>
    </row>
    <row r="10" spans="3:13" x14ac:dyDescent="0.25">
      <c r="C10" s="176">
        <v>176292</v>
      </c>
      <c r="F10" s="176">
        <v>38770</v>
      </c>
      <c r="J10" s="823">
        <v>179400</v>
      </c>
      <c r="M10" s="176">
        <v>12980</v>
      </c>
    </row>
    <row r="11" spans="3:13" x14ac:dyDescent="0.25">
      <c r="C11" s="176">
        <v>83579.399999999994</v>
      </c>
      <c r="F11" s="176">
        <v>76050</v>
      </c>
      <c r="J11" s="823">
        <v>90550</v>
      </c>
      <c r="M11" s="176">
        <v>51205</v>
      </c>
    </row>
    <row r="12" spans="3:13" x14ac:dyDescent="0.25">
      <c r="F12" s="176">
        <v>3500</v>
      </c>
      <c r="J12" s="823">
        <v>174105</v>
      </c>
      <c r="M12" s="176">
        <v>8379</v>
      </c>
    </row>
    <row r="13" spans="3:13" x14ac:dyDescent="0.25">
      <c r="F13" s="176">
        <v>1218535.1000000001</v>
      </c>
      <c r="J13" s="823">
        <v>223800</v>
      </c>
      <c r="M13" s="176">
        <v>38171</v>
      </c>
    </row>
    <row r="14" spans="3:13" x14ac:dyDescent="0.25">
      <c r="C14" s="360">
        <f>SUM(C4:C13)</f>
        <v>681514.05</v>
      </c>
      <c r="F14" s="176">
        <v>10518</v>
      </c>
      <c r="J14" s="823">
        <v>187500</v>
      </c>
      <c r="M14" s="176">
        <v>610930.84</v>
      </c>
    </row>
    <row r="15" spans="3:13" ht="15.75" thickBot="1" x14ac:dyDescent="0.3">
      <c r="F15" s="176">
        <v>1713891.77</v>
      </c>
      <c r="J15" s="824"/>
      <c r="M15" s="176">
        <v>46994.68</v>
      </c>
    </row>
    <row r="16" spans="3:13" x14ac:dyDescent="0.25">
      <c r="F16" s="176">
        <v>27962.16</v>
      </c>
      <c r="J16" s="360"/>
      <c r="M16" s="176">
        <v>49436.1</v>
      </c>
    </row>
    <row r="17" spans="3:13" x14ac:dyDescent="0.25">
      <c r="F17" s="176">
        <v>129600</v>
      </c>
      <c r="J17" s="360"/>
      <c r="M17" s="176">
        <v>27930</v>
      </c>
    </row>
    <row r="18" spans="3:13" x14ac:dyDescent="0.25">
      <c r="F18" s="176">
        <v>676</v>
      </c>
      <c r="J18" s="360"/>
      <c r="M18" s="176">
        <v>399454.78</v>
      </c>
    </row>
    <row r="19" spans="3:13" x14ac:dyDescent="0.25">
      <c r="F19" s="176">
        <v>314337</v>
      </c>
      <c r="J19" s="360">
        <f>SUM(J2:J18)</f>
        <v>2064995.84</v>
      </c>
      <c r="M19" s="176">
        <v>48337.52</v>
      </c>
    </row>
    <row r="20" spans="3:13" x14ac:dyDescent="0.25">
      <c r="F20" s="176">
        <v>39360</v>
      </c>
    </row>
    <row r="21" spans="3:13" x14ac:dyDescent="0.25">
      <c r="C21" s="176">
        <v>112100</v>
      </c>
      <c r="F21" s="176">
        <v>24240</v>
      </c>
    </row>
    <row r="22" spans="3:13" x14ac:dyDescent="0.25">
      <c r="C22" s="176">
        <v>101129.57999999999</v>
      </c>
      <c r="M22" s="360">
        <f>SUM(M6:M21)</f>
        <v>1929385.4700000002</v>
      </c>
    </row>
    <row r="23" spans="3:13" x14ac:dyDescent="0.25">
      <c r="C23" s="176">
        <v>139830</v>
      </c>
      <c r="I23" s="176">
        <v>125316</v>
      </c>
    </row>
    <row r="24" spans="3:13" x14ac:dyDescent="0.25">
      <c r="I24" s="176">
        <v>482340.93</v>
      </c>
    </row>
    <row r="25" spans="3:13" x14ac:dyDescent="0.25">
      <c r="F25" s="360">
        <f>SUM(F4:F24)</f>
        <v>4357322.03</v>
      </c>
      <c r="I25" s="176">
        <v>151405.62</v>
      </c>
    </row>
    <row r="26" spans="3:13" x14ac:dyDescent="0.25">
      <c r="C26" s="360">
        <f>SUM(C20:C25)</f>
        <v>353059.57999999996</v>
      </c>
      <c r="I26" s="176">
        <v>35577</v>
      </c>
    </row>
    <row r="27" spans="3:13" x14ac:dyDescent="0.25">
      <c r="I27" s="176">
        <v>45666</v>
      </c>
    </row>
    <row r="28" spans="3:13" x14ac:dyDescent="0.25">
      <c r="I28" s="176">
        <v>117500.01</v>
      </c>
    </row>
    <row r="29" spans="3:13" x14ac:dyDescent="0.25">
      <c r="C29" s="360">
        <v>353059.58</v>
      </c>
      <c r="I29" s="176">
        <v>20391.5</v>
      </c>
    </row>
    <row r="32" spans="3:13" x14ac:dyDescent="0.25">
      <c r="I32" s="360">
        <f>SUM(I22:I31)</f>
        <v>978197.05999999994</v>
      </c>
    </row>
    <row r="39" spans="6:6" x14ac:dyDescent="0.25">
      <c r="F39" s="176">
        <v>2407932.2200000002</v>
      </c>
    </row>
    <row r="40" spans="6:6" x14ac:dyDescent="0.25">
      <c r="F40" s="176">
        <v>1707692.67</v>
      </c>
    </row>
    <row r="41" spans="6:6" x14ac:dyDescent="0.25">
      <c r="F41" s="176">
        <v>112072.6</v>
      </c>
    </row>
    <row r="42" spans="6:6" x14ac:dyDescent="0.25">
      <c r="F42" s="176">
        <v>505641.07</v>
      </c>
    </row>
    <row r="43" spans="6:6" x14ac:dyDescent="0.25">
      <c r="F43" s="176">
        <v>175450</v>
      </c>
    </row>
    <row r="44" spans="6:6" x14ac:dyDescent="0.25">
      <c r="F44" s="176">
        <v>46350</v>
      </c>
    </row>
    <row r="45" spans="6:6" x14ac:dyDescent="0.25">
      <c r="F45" s="176">
        <v>23903.4</v>
      </c>
    </row>
    <row r="46" spans="6:6" x14ac:dyDescent="0.25">
      <c r="F46" s="176">
        <v>57845.599999999999</v>
      </c>
    </row>
    <row r="47" spans="6:6" x14ac:dyDescent="0.25">
      <c r="F47" s="176">
        <v>15927</v>
      </c>
    </row>
    <row r="48" spans="6:6" x14ac:dyDescent="0.25">
      <c r="F48" s="176">
        <v>833367.42</v>
      </c>
    </row>
    <row r="49" spans="6:6" x14ac:dyDescent="0.25">
      <c r="F49" s="176">
        <v>818495.25</v>
      </c>
    </row>
    <row r="50" spans="6:6" x14ac:dyDescent="0.25">
      <c r="F50" s="176">
        <v>117776</v>
      </c>
    </row>
    <row r="51" spans="6:6" x14ac:dyDescent="0.25">
      <c r="F51" s="176">
        <v>39744.74</v>
      </c>
    </row>
    <row r="52" spans="6:6" x14ac:dyDescent="0.25">
      <c r="F52" s="176">
        <v>108377.04</v>
      </c>
    </row>
    <row r="53" spans="6:6" x14ac:dyDescent="0.25">
      <c r="F53" s="176">
        <v>97416.92</v>
      </c>
    </row>
    <row r="54" spans="6:6" x14ac:dyDescent="0.25">
      <c r="F54" s="176">
        <v>64803</v>
      </c>
    </row>
    <row r="55" spans="6:6" x14ac:dyDescent="0.25">
      <c r="F55" s="176">
        <v>1919027.33</v>
      </c>
    </row>
    <row r="56" spans="6:6" x14ac:dyDescent="0.25">
      <c r="F56" s="176">
        <v>112078</v>
      </c>
    </row>
    <row r="57" spans="6:6" x14ac:dyDescent="0.25">
      <c r="F57" s="176">
        <v>154650.6</v>
      </c>
    </row>
    <row r="58" spans="6:6" x14ac:dyDescent="0.25">
      <c r="F58" s="176">
        <v>17625</v>
      </c>
    </row>
    <row r="59" spans="6:6" x14ac:dyDescent="0.25">
      <c r="F59" s="176">
        <v>23100</v>
      </c>
    </row>
    <row r="60" spans="6:6" x14ac:dyDescent="0.25">
      <c r="F60" s="176">
        <v>1993898.26</v>
      </c>
    </row>
    <row r="61" spans="6:6" x14ac:dyDescent="0.25">
      <c r="F61" s="176">
        <v>863933.73</v>
      </c>
    </row>
    <row r="62" spans="6:6" x14ac:dyDescent="0.25">
      <c r="F62" s="176">
        <v>46216</v>
      </c>
    </row>
    <row r="63" spans="6:6" x14ac:dyDescent="0.25">
      <c r="F63" s="176">
        <v>79624.56</v>
      </c>
    </row>
    <row r="64" spans="6:6" x14ac:dyDescent="0.25">
      <c r="F64" s="176">
        <v>2062563.14</v>
      </c>
    </row>
    <row r="65" spans="6:6" x14ac:dyDescent="0.25">
      <c r="F65" s="176">
        <v>1218535.1000000001</v>
      </c>
    </row>
    <row r="66" spans="6:6" x14ac:dyDescent="0.25">
      <c r="F66" s="176">
        <v>10518</v>
      </c>
    </row>
    <row r="67" spans="6:6" x14ac:dyDescent="0.25">
      <c r="F67" s="176">
        <v>1713891.77</v>
      </c>
    </row>
    <row r="68" spans="6:6" x14ac:dyDescent="0.25">
      <c r="F68" s="176">
        <v>27962.16</v>
      </c>
    </row>
    <row r="69" spans="6:6" x14ac:dyDescent="0.25">
      <c r="F69" s="176">
        <v>89790</v>
      </c>
    </row>
    <row r="70" spans="6:6" x14ac:dyDescent="0.25">
      <c r="F70" s="176">
        <v>2611587.1</v>
      </c>
    </row>
    <row r="71" spans="6:6" x14ac:dyDescent="0.25">
      <c r="F71" s="176">
        <v>952000</v>
      </c>
    </row>
    <row r="72" spans="6:6" x14ac:dyDescent="0.25">
      <c r="F72" s="176">
        <v>952000</v>
      </c>
    </row>
    <row r="73" spans="6:6" x14ac:dyDescent="0.25">
      <c r="F73" s="176">
        <v>830841.96</v>
      </c>
    </row>
    <row r="74" spans="6:6" x14ac:dyDescent="0.25">
      <c r="F74" s="176">
        <v>1028374.74</v>
      </c>
    </row>
    <row r="75" spans="6:6" x14ac:dyDescent="0.25">
      <c r="F75" s="176">
        <v>143352</v>
      </c>
    </row>
    <row r="76" spans="6:6" x14ac:dyDescent="0.25">
      <c r="F76" s="176">
        <v>30125.4</v>
      </c>
    </row>
    <row r="77" spans="6:6" x14ac:dyDescent="0.25">
      <c r="F77" s="176">
        <v>128357.96</v>
      </c>
    </row>
    <row r="78" spans="6:6" ht="15.75" thickBot="1" x14ac:dyDescent="0.3">
      <c r="F78" s="239">
        <v>662791.01</v>
      </c>
    </row>
    <row r="79" spans="6:6" ht="15.75" thickBot="1" x14ac:dyDescent="0.3">
      <c r="F79" s="239">
        <v>660119</v>
      </c>
    </row>
    <row r="80" spans="6:6" ht="15.75" thickBot="1" x14ac:dyDescent="0.3">
      <c r="F80" s="239">
        <v>868816.98</v>
      </c>
    </row>
    <row r="81" spans="6:6" x14ac:dyDescent="0.25">
      <c r="F81" s="176">
        <v>1026760</v>
      </c>
    </row>
    <row r="82" spans="6:6" x14ac:dyDescent="0.25">
      <c r="F82" s="176">
        <v>564506</v>
      </c>
    </row>
    <row r="83" spans="6:6" x14ac:dyDescent="0.25">
      <c r="F83" s="176">
        <v>164728</v>
      </c>
    </row>
    <row r="84" spans="6:6" x14ac:dyDescent="0.25">
      <c r="F84" s="176">
        <v>255000</v>
      </c>
    </row>
    <row r="85" spans="6:6" x14ac:dyDescent="0.25">
      <c r="F85" s="176">
        <v>917815.2</v>
      </c>
    </row>
    <row r="86" spans="6:6" x14ac:dyDescent="0.25">
      <c r="F86" s="176">
        <v>252266.84</v>
      </c>
    </row>
    <row r="87" spans="6:6" x14ac:dyDescent="0.25">
      <c r="F87" s="176">
        <v>70552.2</v>
      </c>
    </row>
    <row r="88" spans="6:6" x14ac:dyDescent="0.25">
      <c r="F88" s="176">
        <v>1029073.04</v>
      </c>
    </row>
    <row r="89" spans="6:6" x14ac:dyDescent="0.25">
      <c r="F89" s="176">
        <v>929008</v>
      </c>
    </row>
    <row r="90" spans="6:6" x14ac:dyDescent="0.25">
      <c r="F90" s="176">
        <v>744652</v>
      </c>
    </row>
    <row r="91" spans="6:6" x14ac:dyDescent="0.25">
      <c r="F91" s="176">
        <v>112460</v>
      </c>
    </row>
    <row r="92" spans="6:6" x14ac:dyDescent="0.25">
      <c r="F92" s="176">
        <v>871042.4</v>
      </c>
    </row>
    <row r="93" spans="6:6" x14ac:dyDescent="0.25">
      <c r="F93" s="176">
        <v>645147.80000000005</v>
      </c>
    </row>
    <row r="94" spans="6:6" x14ac:dyDescent="0.25">
      <c r="F94" s="176">
        <v>579832</v>
      </c>
    </row>
    <row r="95" spans="6:6" x14ac:dyDescent="0.25">
      <c r="F95" s="176">
        <v>631600</v>
      </c>
    </row>
    <row r="96" spans="6:6" x14ac:dyDescent="0.25">
      <c r="F96" s="796"/>
    </row>
    <row r="97" spans="6:6" x14ac:dyDescent="0.25">
      <c r="F97" s="796"/>
    </row>
    <row r="98" spans="6:6" x14ac:dyDescent="0.25">
      <c r="F98" s="796"/>
    </row>
    <row r="99" spans="6:6" x14ac:dyDescent="0.25">
      <c r="F99" s="796"/>
    </row>
    <row r="100" spans="6:6" x14ac:dyDescent="0.25">
      <c r="F100" s="796"/>
    </row>
    <row r="101" spans="6:6" x14ac:dyDescent="0.25">
      <c r="F101" s="796"/>
    </row>
    <row r="102" spans="6:6" x14ac:dyDescent="0.25">
      <c r="F102" s="360">
        <f>SUM(F38:F72)</f>
        <v>21981795.680000003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71"/>
      <c r="B1" s="872"/>
      <c r="C1" s="872"/>
      <c r="D1" s="872"/>
      <c r="E1" s="872"/>
      <c r="F1" s="872"/>
      <c r="G1" s="872"/>
      <c r="H1" s="873"/>
    </row>
    <row r="2" spans="1:12" s="27" customFormat="1" ht="17.25" customHeight="1" x14ac:dyDescent="0.3">
      <c r="A2" s="854" t="s">
        <v>0</v>
      </c>
      <c r="B2" s="855"/>
      <c r="C2" s="855"/>
      <c r="D2" s="855"/>
      <c r="E2" s="855"/>
      <c r="F2" s="855"/>
      <c r="G2" s="855"/>
      <c r="H2" s="856"/>
    </row>
    <row r="3" spans="1:12" s="27" customFormat="1" ht="17.25" customHeight="1" x14ac:dyDescent="0.3">
      <c r="A3" s="854" t="s">
        <v>1</v>
      </c>
      <c r="B3" s="855"/>
      <c r="C3" s="855"/>
      <c r="D3" s="855"/>
      <c r="E3" s="855"/>
      <c r="F3" s="855"/>
      <c r="G3" s="855"/>
      <c r="H3" s="856"/>
    </row>
    <row r="4" spans="1:12" s="27" customFormat="1" ht="11.25" customHeight="1" x14ac:dyDescent="0.25">
      <c r="A4" s="857" t="s">
        <v>2</v>
      </c>
      <c r="B4" s="858"/>
      <c r="C4" s="858"/>
      <c r="D4" s="858"/>
      <c r="E4" s="858"/>
      <c r="F4" s="858"/>
      <c r="G4" s="858"/>
      <c r="H4" s="859"/>
    </row>
    <row r="5" spans="1:12" s="27" customFormat="1" ht="10.5" customHeight="1" x14ac:dyDescent="0.25">
      <c r="A5" s="860" t="s">
        <v>3</v>
      </c>
      <c r="B5" s="861"/>
      <c r="C5" s="861"/>
      <c r="D5" s="861"/>
      <c r="E5" s="861"/>
      <c r="F5" s="861"/>
      <c r="G5" s="861"/>
      <c r="H5" s="862"/>
    </row>
    <row r="6" spans="1:12" s="27" customFormat="1" ht="13.5" customHeight="1" x14ac:dyDescent="0.25">
      <c r="A6" s="860" t="s">
        <v>4</v>
      </c>
      <c r="B6" s="861"/>
      <c r="C6" s="861"/>
      <c r="D6" s="861"/>
      <c r="E6" s="861"/>
      <c r="F6" s="861"/>
      <c r="G6" s="861"/>
      <c r="H6" s="862"/>
    </row>
    <row r="7" spans="1:12" s="27" customFormat="1" ht="13.5" customHeight="1" x14ac:dyDescent="0.25">
      <c r="A7" s="860" t="s">
        <v>5</v>
      </c>
      <c r="B7" s="861"/>
      <c r="C7" s="861"/>
      <c r="D7" s="861"/>
      <c r="E7" s="861"/>
      <c r="F7" s="861"/>
      <c r="G7" s="861"/>
      <c r="H7" s="862"/>
    </row>
    <row r="8" spans="1:12" s="27" customFormat="1" ht="16.5" customHeight="1" thickBot="1" x14ac:dyDescent="0.3">
      <c r="A8" s="868" t="s">
        <v>1419</v>
      </c>
      <c r="B8" s="869"/>
      <c r="C8" s="869"/>
      <c r="D8" s="869"/>
      <c r="E8" s="869"/>
      <c r="F8" s="869"/>
      <c r="G8" s="869"/>
      <c r="H8" s="870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5"/>
      <c r="B1" s="875"/>
      <c r="C1" s="875"/>
      <c r="D1" s="875"/>
      <c r="E1" s="875"/>
      <c r="F1" s="166"/>
      <c r="G1" s="165"/>
      <c r="I1" s="284"/>
      <c r="J1"/>
      <c r="K1"/>
      <c r="L1"/>
    </row>
    <row r="2" spans="1:15" ht="14.25" customHeight="1" x14ac:dyDescent="0.3">
      <c r="A2" s="855" t="s">
        <v>0</v>
      </c>
      <c r="B2" s="855"/>
      <c r="C2" s="855"/>
      <c r="D2" s="855"/>
      <c r="E2" s="855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55" t="s">
        <v>1</v>
      </c>
      <c r="B3" s="855"/>
      <c r="C3" s="855"/>
      <c r="D3" s="855"/>
      <c r="E3" s="855"/>
      <c r="F3" s="56"/>
      <c r="G3" s="167"/>
      <c r="I3" s="284"/>
      <c r="J3"/>
      <c r="K3"/>
      <c r="L3"/>
    </row>
    <row r="4" spans="1:15" ht="14.25" customHeight="1" x14ac:dyDescent="0.25">
      <c r="A4" s="858" t="s">
        <v>2</v>
      </c>
      <c r="B4" s="858"/>
      <c r="C4" s="858"/>
      <c r="D4" s="858"/>
      <c r="E4" s="858"/>
      <c r="F4" s="169"/>
      <c r="G4" s="169"/>
      <c r="I4" s="284"/>
      <c r="J4"/>
      <c r="K4"/>
      <c r="L4"/>
    </row>
    <row r="5" spans="1:15" x14ac:dyDescent="0.25">
      <c r="A5" s="861" t="s">
        <v>3</v>
      </c>
      <c r="B5" s="861"/>
      <c r="C5" s="861"/>
      <c r="D5" s="861"/>
      <c r="E5" s="861"/>
      <c r="F5" s="170"/>
      <c r="G5" s="170"/>
      <c r="I5" s="284"/>
      <c r="J5"/>
      <c r="K5"/>
      <c r="L5"/>
    </row>
    <row r="6" spans="1:15" ht="14.25" customHeight="1" x14ac:dyDescent="0.25">
      <c r="A6" s="861" t="s">
        <v>799</v>
      </c>
      <c r="B6" s="861"/>
      <c r="C6" s="861"/>
      <c r="D6" s="861"/>
      <c r="E6" s="861"/>
      <c r="F6" s="170"/>
      <c r="G6" s="170"/>
      <c r="I6" s="284"/>
      <c r="J6"/>
      <c r="K6"/>
      <c r="L6"/>
    </row>
    <row r="7" spans="1:15" ht="14.25" customHeight="1" x14ac:dyDescent="0.25">
      <c r="A7" s="875" t="s">
        <v>800</v>
      </c>
      <c r="B7" s="875"/>
      <c r="C7" s="875"/>
      <c r="D7" s="875"/>
      <c r="E7" s="875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76" t="s">
        <v>1422</v>
      </c>
      <c r="B8" s="876"/>
      <c r="C8" s="876"/>
      <c r="D8" s="876"/>
      <c r="E8" s="876"/>
      <c r="F8" s="876"/>
      <c r="G8" s="877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44447.629416087962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74" t="s">
        <v>1452</v>
      </c>
      <c r="B1153" s="874"/>
      <c r="C1153" s="874"/>
      <c r="D1153" s="874"/>
      <c r="E1153" s="874"/>
      <c r="F1153" s="874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78" t="s">
        <v>1409</v>
      </c>
      <c r="B8" s="879"/>
      <c r="C8" s="879"/>
      <c r="D8" s="879"/>
      <c r="E8" s="879"/>
      <c r="F8" s="879"/>
      <c r="G8" s="880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44447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81" t="s">
        <v>813</v>
      </c>
      <c r="B7" s="881"/>
      <c r="C7" s="881"/>
      <c r="D7" s="881"/>
      <c r="E7" s="881"/>
    </row>
    <row r="8" spans="1:5" ht="15.75" thickBot="1" x14ac:dyDescent="0.3">
      <c r="A8" s="875" t="s">
        <v>814</v>
      </c>
      <c r="B8" s="875"/>
      <c r="C8" s="875"/>
      <c r="D8" s="875"/>
      <c r="E8" s="875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2" t="s">
        <v>816</v>
      </c>
      <c r="E3" s="883"/>
      <c r="F3" s="883"/>
      <c r="G3" s="883"/>
      <c r="H3" s="883"/>
      <c r="I3" s="883"/>
      <c r="J3" s="884"/>
    </row>
    <row r="4" spans="4:11" x14ac:dyDescent="0.25">
      <c r="D4" s="885" t="s">
        <v>1421</v>
      </c>
      <c r="E4" s="875"/>
      <c r="F4" s="875"/>
      <c r="G4" s="875"/>
      <c r="H4" s="875"/>
      <c r="I4" s="875"/>
      <c r="J4" s="886"/>
    </row>
    <row r="5" spans="4:11" ht="15.75" thickBot="1" x14ac:dyDescent="0.3">
      <c r="D5" s="863" t="s">
        <v>817</v>
      </c>
      <c r="E5" s="864"/>
      <c r="F5" s="864"/>
      <c r="G5" s="864"/>
      <c r="H5" s="864"/>
      <c r="I5" s="864"/>
      <c r="J5" s="865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87" t="s">
        <v>837</v>
      </c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88"/>
      <c r="C50" s="888"/>
      <c r="D50" s="888"/>
      <c r="E50" s="888"/>
      <c r="F50" s="888"/>
      <c r="G50" s="888"/>
      <c r="J50" s="27"/>
      <c r="K50" s="27"/>
    </row>
    <row r="51" spans="1:11" ht="9" customHeight="1" x14ac:dyDescent="0.25">
      <c r="A51" s="5"/>
      <c r="B51" s="888"/>
      <c r="C51" s="888"/>
      <c r="D51" s="888"/>
      <c r="E51" s="888"/>
      <c r="F51" s="888"/>
      <c r="G51" s="888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81" t="s">
        <v>846</v>
      </c>
      <c r="B1" s="881"/>
      <c r="C1" s="881"/>
      <c r="D1" s="881"/>
      <c r="E1" s="881"/>
      <c r="F1" s="881"/>
    </row>
    <row r="2" spans="1:6" x14ac:dyDescent="0.25">
      <c r="A2" s="881" t="s">
        <v>847</v>
      </c>
      <c r="B2" s="881"/>
      <c r="C2" s="881"/>
      <c r="D2" s="881"/>
      <c r="E2" s="881"/>
      <c r="F2" s="881"/>
    </row>
    <row r="3" spans="1:6" x14ac:dyDescent="0.25">
      <c r="A3" s="881" t="s">
        <v>848</v>
      </c>
      <c r="B3" s="881"/>
      <c r="C3" s="881"/>
      <c r="D3" s="881"/>
      <c r="E3" s="881"/>
      <c r="F3" s="881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5"/>
      <c r="B1" s="875"/>
      <c r="C1" s="875"/>
      <c r="D1" s="875"/>
      <c r="E1" s="875"/>
    </row>
    <row r="2" spans="1:10" ht="18.75" x14ac:dyDescent="0.3">
      <c r="A2" s="855" t="s">
        <v>0</v>
      </c>
      <c r="B2" s="855"/>
      <c r="C2" s="855"/>
      <c r="D2" s="855"/>
      <c r="E2" s="855"/>
      <c r="F2" s="855"/>
      <c r="G2" s="855"/>
      <c r="H2" s="855"/>
      <c r="I2" s="362"/>
      <c r="J2" s="362"/>
    </row>
    <row r="3" spans="1:10" ht="18.75" x14ac:dyDescent="0.3">
      <c r="A3" s="855" t="s">
        <v>1</v>
      </c>
      <c r="B3" s="855"/>
      <c r="C3" s="855"/>
      <c r="D3" s="855"/>
      <c r="E3" s="855"/>
      <c r="F3" s="855"/>
      <c r="G3" s="855"/>
      <c r="H3" s="855"/>
      <c r="I3" s="362"/>
      <c r="J3" s="362"/>
    </row>
    <row r="4" spans="1:10" ht="15.75" x14ac:dyDescent="0.25">
      <c r="A4" s="858" t="s">
        <v>2</v>
      </c>
      <c r="B4" s="858"/>
      <c r="C4" s="858"/>
      <c r="D4" s="858"/>
      <c r="E4" s="858"/>
      <c r="F4" s="858"/>
      <c r="G4" s="858"/>
      <c r="H4" s="858"/>
      <c r="I4" s="362"/>
      <c r="J4" s="362"/>
    </row>
    <row r="5" spans="1:10" x14ac:dyDescent="0.25">
      <c r="A5" s="861" t="s">
        <v>3</v>
      </c>
      <c r="B5" s="861"/>
      <c r="C5" s="861"/>
      <c r="D5" s="861"/>
      <c r="E5" s="861"/>
      <c r="F5" s="861"/>
      <c r="G5" s="861"/>
      <c r="H5" s="861"/>
      <c r="I5" s="362"/>
      <c r="J5" s="362"/>
    </row>
    <row r="6" spans="1:10" x14ac:dyDescent="0.25">
      <c r="A6" s="861" t="s">
        <v>799</v>
      </c>
      <c r="B6" s="861"/>
      <c r="C6" s="861"/>
      <c r="D6" s="861"/>
      <c r="E6" s="861"/>
      <c r="F6" s="861"/>
      <c r="G6" s="861"/>
      <c r="H6" s="861"/>
      <c r="I6" s="362"/>
      <c r="J6" s="362"/>
    </row>
    <row r="7" spans="1:10" x14ac:dyDescent="0.25">
      <c r="A7" s="875" t="s">
        <v>800</v>
      </c>
      <c r="B7" s="875"/>
      <c r="C7" s="875"/>
      <c r="D7" s="875"/>
      <c r="E7" s="875"/>
      <c r="F7" s="875"/>
      <c r="G7" s="875"/>
      <c r="H7" s="875"/>
      <c r="I7" s="362"/>
      <c r="J7" s="362"/>
    </row>
    <row r="8" spans="1:10" ht="15" customHeight="1" x14ac:dyDescent="0.25">
      <c r="A8" s="889" t="s">
        <v>856</v>
      </c>
      <c r="B8" s="889"/>
      <c r="C8" s="889"/>
      <c r="D8" s="889"/>
      <c r="E8" s="889"/>
      <c r="F8" s="889"/>
      <c r="G8" s="889"/>
      <c r="H8" s="889"/>
      <c r="I8" s="363"/>
      <c r="J8" s="363"/>
    </row>
    <row r="9" spans="1:10" s="365" customFormat="1" ht="17.25" customHeight="1" thickBot="1" x14ac:dyDescent="0.3">
      <c r="A9" s="890" t="s">
        <v>1354</v>
      </c>
      <c r="B9" s="890"/>
      <c r="C9" s="890"/>
      <c r="D9" s="890"/>
      <c r="E9" s="890"/>
      <c r="F9" s="890"/>
      <c r="G9" s="890"/>
      <c r="H9" s="890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23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Hoja1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Altagracia Del Orbe Morales</cp:lastModifiedBy>
  <cp:lastPrinted>2021-09-07T12:54:30Z</cp:lastPrinted>
  <dcterms:created xsi:type="dcterms:W3CDTF">2019-03-21T15:53:02Z</dcterms:created>
  <dcterms:modified xsi:type="dcterms:W3CDTF">2021-09-08T19:07:45Z</dcterms:modified>
</cp:coreProperties>
</file>