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16" activeTab="23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<sst xmlns="http://schemas.openxmlformats.org/spreadsheetml/2006/main" count="5059" uniqueCount="852">
  <si>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</si>
  <si>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</si>
  <si>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</si>
  <si>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</si>
  <si>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</si>
  <si>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</si>
  <si>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</si>
  <si>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</si>
  <si>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</si>
  <si>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</si>
  <si>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</si>
  <si>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</si>
  <si>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</si>
  <si>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</si>
  <si>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</si>
  <si>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</si>
  <si>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</si>
  <si>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</si>
  <si>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</si>
  <si>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</si>
  <si>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</si>
  <si>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</si>
  <si>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</si>
  <si>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</si>
  <si>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</si>
  <si>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</si>
  <si>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</si>
  <si>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</si>
  <si>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</si>
  <si>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</si>
  <si>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</si>
  <si>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</si>
  <si>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</si>
  <si>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</si>
  <si>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</si>
  <si>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</si>
  <si>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</si>
  <si>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</si>
  <si>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</si>
  <si>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</si>
  <si>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</si>
  <si>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</si>
  <si>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</si>
  <si>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</si>
  <si>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</si>
  <si>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</si>
  <si>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</si>
  <si>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</si>
  <si>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</si>
  <si>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</si>
  <si>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</si>
  <si>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</si>
  <si>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</si>
  <si>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</si>
  <si>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</si>
  <si>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</si>
  <si>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</si>
  <si>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</si>
  <si>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</si>
  <si>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</si>
  <si>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</si>
  <si>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</si>
  <si>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</si>
  <si>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</si>
  <si>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</si>
  <si>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</si>
  <si>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</si>
  <si>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</si>
  <si>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</si>
  <si>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</si>
  <si>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</si>
  <si>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</si>
  <si>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</si>
  <si>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</si>
  <si>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</si>
  <si>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</si>
  <si>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</si>
  <si>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</si>
  <si>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</si>
  <si>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</si>
  <si>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</si>
  <si>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</si>
  <si>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</si>
  <si>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</si>
  <si>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</si>
  <si>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</si>
  <si>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</si>
  <si>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</si>
  <si>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</si>
  <si>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</si>
  <si>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</si>
  <si>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</si>
  <si>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</si>
  <si>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</si>
  <si>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</si>
  <si>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</si>
  <si>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</si>
  <si>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</si>
  <si>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</si>
  <si>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</si>
  <si>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</si>
  <si>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</si>
  <si>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</si>
  <si>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</si>
  <si>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</si>
  <si>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</si>
  <si>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</si>
  <si>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</si>
  <si>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</si>
  <si>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</si>
  <si>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</si>
  <si>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</si>
  <si>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</si>
  <si>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</si>
  <si>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</si>
  <si>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</si>
  <si>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</si>
  <si>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</si>
  <si>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</si>
  <si>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</si>
  <si>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</si>
  <si>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</si>
  <si>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</si>
  <si>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</si>
  <si>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</si>
  <si>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</si>
  <si>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</si>
  <si>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</si>
  <si>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</si>
  <si>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</si>
  <si>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</si>
  <si>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</si>
  <si>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</si>
  <si>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</si>
  <si>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</si>
  <si>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</si>
  <si>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</si>
  <si>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</si>
  <si>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</si>
  <si>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</si>
  <si>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</si>
  <si>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</si>
  <si>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</si>
  <si>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</si>
  <si>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</si>
  <si>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</si>
  <si>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</si>
  <si>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</si>
  <si>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</si>
  <si>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</si>
  <si>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</si>
  <si>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</si>
  <si>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</si>
  <si>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</si>
  <si>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</si>
  <si>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</si>
  <si>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</si>
  <si>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</si>
  <si>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</si>
  <si>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</si>
  <si>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</si>
  <si>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</si>
  <si>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</si>
  <si>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</si>
  <si>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</si>
  <si>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</si>
  <si>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</si>
  <si>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</si>
  <si>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</si>
  <si>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</si>
  <si>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</si>
  <si>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</si>
  <si>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</si>
  <si>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</si>
  <si>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</si>
  <si>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</si>
  <si>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</si>
  <si>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</si>
  <si>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</si>
  <si>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</si>
  <si>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</si>
  <si>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</si>
  <si>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</si>
  <si>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</si>
  <si>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</si>
  <si>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</si>
  <si>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</si>
  <si>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</si>
  <si>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</si>
  <si>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</si>
  <si>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</si>
  <si>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</si>
  <si>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</si>
  <si>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</si>
  <si>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</si>
  <si>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</si>
  <si>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</si>
  <si>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</si>
  <si>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</si>
  <si>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</si>
  <si>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</si>
  <si>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</si>
  <si>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</si>
  <si>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</si>
  <si>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</si>
  <si>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</si>
  <si>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</si>
  <si>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</si>
  <si>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</si>
  <si>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</si>
  <si>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</si>
  <si>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</si>
  <si>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</si>
  <si>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</si>
  <si>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</si>
  <si>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</si>
  <si>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</si>
  <si>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</si>
  <si>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</si>
  <si>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</si>
  <si>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</si>
  <si>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</si>
  <si>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</si>
  <si>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</si>
  <si>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</si>
  <si>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</si>
  <si>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</si>
  <si>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</si>
  <si>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</si>
  <si>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</si>
  <si>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</si>
  <si>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</si>
  <si>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</si>
  <si>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</si>
  <si>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</si>
  <si>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</si>
  <si>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</si>
  <si>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</si>
  <si>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</si>
  <si>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</si>
  <si>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</si>
  <si>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</si>
  <si>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</si>
  <si>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</si>
  <si>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</si>
  <si>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</si>
  <si>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</si>
  <si>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</si>
  <si>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</si>
  <si>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</si>
  <si>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</si>
  <si>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</si>
  <si>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</si>
  <si>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</si>
  <si>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</si>
  <si>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</si>
  <si>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</si>
  <si>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</si>
  <si>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</si>
  <si>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</si>
  <si>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</si>
  <si>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</si>
  <si>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</si>
  <si>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</si>
  <si>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</si>
  <si>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</si>
  <si>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</si>
  <si>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</si>
  <si>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</si>
  <si>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</si>
  <si>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</si>
  <si>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</si>
  <si>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</si>
  <si>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</si>
  <si>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</si>
  <si>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</si>
  <si>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</si>
  <si>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</si>
  <si>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</si>
  <si>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</si>
  <si>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</si>
  <si>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</si>
  <si>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</si>
  <si>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</si>
  <si>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</si>
  <si>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</si>
  <si>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</si>
  <si>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</si>
  <si>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</si>
  <si>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</si>
  <si>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</si>
  <si>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</si>
  <si>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</si>
  <si>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</si>
  <si>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</si>
  <si>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</si>
  <si>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</si>
  <si>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</si>
  <si>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</si>
  <si>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</si>
  <si>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</si>
  <si>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</si>
  <si>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</si>
  <si>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</si>
  <si>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</si>
  <si>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</si>
  <si>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</si>
  <si>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</si>
  <si>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</si>
  <si>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</si>
  <si>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</si>
  <si>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</si>
  <si>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</si>
  <si>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</si>
  <si>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</si>
  <si>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</si>
  <si>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</si>
  <si>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</si>
  <si>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</si>
  <si>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</si>
  <si>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</si>
  <si>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</si>
  <si>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</si>
  <si>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</si>
  <si>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</si>
  <si>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</si>
  <si>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</si>
  <si>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</si>
  <si>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</si>
  <si>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</si>
  <si>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</si>
  <si>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</si>
  <si>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</si>
  <si>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</si>
  <si>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</si>
  <si>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</si>
  <si>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</si>
  <si>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</si>
  <si>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</si>
  <si>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</si>
  <si>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</si>
  <si>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</si>
  <si>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</si>
  <si>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</si>
  <si>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</si>
  <si>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</si>
  <si>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</si>
  <si>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</si>
  <si>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</si>
  <si>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</si>
  <si>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</si>
  <si>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</si>
  <si>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</si>
  <si>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</si>
  <si>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</si>
  <si>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</si>
  <si>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</si>
  <si>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</si>
  <si>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</si>
  <si>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</si>
  <si>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</si>
  <si>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</si>
  <si>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</si>
  <si>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</si>
  <si>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</si>
  <si>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</si>
  <si>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</si>
  <si>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</si>
  <si>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</si>
  <si>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</si>
  <si>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</si>
  <si>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</si>
  <si>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</si>
  <si>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</si>
  <si>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</si>
  <si>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</si>
  <si>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</si>
  <si>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</si>
  <si>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</si>
  <si>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</si>
  <si>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</si>
  <si>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</si>
  <si>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</si>
  <si>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</si>
  <si>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</si>
  <si>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</si>
  <si>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</si>
  <si>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</si>
  <si>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</si>
  <si>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</si>
  <si>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</si>
  <si>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</si>
  <si>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</si>
  <si>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</si>
  <si>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</si>
  <si>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</si>
  <si>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</si>
  <si>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</si>
  <si>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</si>
  <si>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</si>
  <si>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</si>
  <si>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</si>
  <si>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</si>
  <si>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</si>
  <si>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</si>
  <si>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</si>
  <si>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</si>
  <si>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</si>
  <si>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</si>
  <si>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</si>
  <si>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</si>
  <si>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</si>
  <si>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</si>
  <si>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</si>
  <si>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</si>
  <si>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</si>
  <si>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</si>
  <si>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</si>
  <si>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</si>
  <si>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</si>
  <si>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</si>
  <si>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</si>
  <si>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</si>
  <si>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</si>
  <si>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</si>
  <si>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</si>
  <si>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</si>
  <si>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</si>
  <si>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</si>
  <si>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</si>
  <si>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</si>
  <si>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</si>
  <si>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</si>
  <si>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</si>
  <si>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</si>
  <si>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</si>
  <si>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</si>
  <si>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</si>
  <si>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</si>
  <si>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</si>
  <si>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</si>
  <si>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</si>
  <si>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</si>
  <si>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</si>
  <si>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</si>
  <si>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</si>
  <si>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</si>
  <si>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</si>
  <si>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</si>
  <si>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</si>
  <si>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</si>
  <si>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</si>
  <si>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</si>
  <si>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</si>
  <si>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</si>
  <si>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</si>
  <si>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</si>
  <si>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</si>
  <si>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</si>
  <si>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</si>
  <si>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</si>
  <si>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</si>
  <si>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</si>
  <si>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</si>
  <si>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</si>
  <si>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</si>
  <si>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</si>
  <si>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</si>
  <si>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</si>
  <si>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</si>
  <si>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</si>
  <si>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</si>
  <si>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</si>
  <si>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</si>
  <si>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</si>
  <si>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</si>
  <si>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</si>
  <si>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</si>
  <si>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</si>
  <si>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</si>
  <si>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</si>
  <si>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</si>
  <si>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</si>
  <si>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</si>
  <si>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</si>
  <si>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</si>
  <si>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</si>
  <si>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</si>
  <si>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</si>
  <si>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</si>
  <si>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</si>
  <si>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</si>
  <si>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</si>
  <si>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</si>
  <si>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</si>
  <si>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</si>
  <si>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</si>
  <si>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</si>
  <si>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</si>
  <si>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</si>
  <si>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</si>
  <si>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</si>
  <si>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</si>
  <si>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</si>
  <si>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</si>
  <si>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</si>
  <si>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</si>
  <si>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</si>
  <si>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</si>
  <si>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</si>
  <si>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</si>
  <si>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</si>
  <si>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</si>
  <si>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</si>
  <si>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</si>
  <si>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</si>
  <si>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</si>
  <si>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</si>
  <si>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</si>
  <si>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</si>
  <si>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</si>
  <si>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</si>
  <si>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</si>
  <si>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</si>
  <si>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</si>
  <si>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</si>
  <si>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</si>
  <si>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</si>
  <si>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</si>
  <si>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</si>
  <si>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</si>
  <si>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</si>
  <si>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</si>
  <si>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</si>
  <si>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</si>
  <si>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</si>
  <si>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</si>
  <si>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</si>
  <si>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</si>
  <si>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</si>
  <si>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</si>
  <si>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</si>
  <si>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</si>
  <si>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</si>
  <si>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</si>
  <si>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</si>
  <si>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</si>
  <si>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</si>
  <si>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</si>
  <si>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</si>
  <si>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</si>
  <si>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</si>
  <si>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</si>
  <si>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</si>
  <si>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</si>
  <si>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</si>
  <si>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</si>
  <si>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</si>
  <si>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</si>
  <si>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</si>
  <si>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</si>
  <si>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</si>
  <si>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</si>
  <si>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</si>
  <si>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</si>
  <si>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</si>
  <si>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</si>
  <si>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</si>
  <si>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</si>
  <si>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</si>
  <si>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</si>
  <si>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</si>
  <si>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</si>
  <si>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</si>
  <si>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</si>
  <si>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</si>
  <si>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</si>
  <si>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</si>
  <si>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</si>
  <si>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</si>
  <si>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</si>
  <si>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</si>
  <si>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</si>
  <si>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</si>
  <si>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</si>
  <si>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</si>
  <si>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</si>
  <si>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</si>
  <si>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</si>
  <si>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</si>
  <si>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</si>
  <si>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</si>
  <si>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</si>
  <si>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</si>
  <si>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</si>
  <si>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</si>
  <si>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</si>
  <si>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</si>
  <si>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</si>
  <si>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</si>
  <si>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</si>
  <si>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</si>
  <si>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</si>
  <si>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</si>
  <si>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</si>
  <si>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</si>
  <si>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</si>
  <si>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</si>
  <si>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</si>
  <si>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</si>
  <si>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</si>
  <si>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</si>
  <si>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</si>
  <si>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</si>
  <si>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</si>
  <si>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</si>
  <si>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</si>
  <si>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</si>
  <si>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</si>
  <si>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</si>
  <si>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</si>
  <si>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</si>
  <si>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</si>
  <si>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</si>
  <si>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</si>
  <si>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</si>
  <si>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</si>
  <si>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</si>
  <si>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</si>
  <si>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</si>
  <si>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</si>
  <si>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</si>
  <si>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</si>
  <si>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</si>
  <si>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</si>
  <si>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</si>
  <si>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</si>
  <si>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</si>
  <si>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</si>
  <si>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</si>
  <si>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</si>
  <si>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</si>
  <si>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</si>
  <si>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</si>
  <si>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</si>
  <si>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</si>
  <si>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</si>
  <si>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</si>
  <si>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</si>
  <si>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</si>
  <si>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</si>
  <si>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</si>
  <si>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</si>
  <si>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</si>
  <si>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</si>
  <si>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</si>
  <si>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</si>
  <si>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</si>
  <si>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</si>
  <si>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</si>
  <si>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</si>
  <si>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</si>
  <si>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</si>
  <si>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</si>
  <si>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</si>
  <si>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</si>
  <si>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</si>
  <si>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</si>
  <si>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</si>
  <si>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</si>
  <si>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</si>
  <si>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</si>
  <si>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</si>
  <si>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</si>
  <si>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</si>
  <si>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</si>
  <si>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</si>
  <si>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</si>
  <si>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</si>
  <si>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</si>
  <si>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</si>
  <si>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</si>
  <si>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</si>
  <si>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</si>
  <si>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</si>
  <si>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</si>
  <si>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</si>
  <si>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</si>
  <si>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</si>
  <si>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</si>
  <si>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</si>
  <si>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</si>
  <si>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</si>
  <si>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</si>
  <si>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</si>
  <si>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</si>
  <si>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</si>
  <si>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</si>
  <si>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</si>
  <si>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</si>
  <si>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</si>
  <si>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</si>
  <si>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</si>
  <si>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</si>
  <si>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</si>
  <si>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</si>
  <si>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</si>
  <si>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</si>
  <si>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</si>
  <si>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</si>
  <si>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</si>
  <si>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</si>
  <si>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</si>
  <si>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</si>
  <si>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</si>
  <si>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</si>
  <si>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</si>
  <si>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</si>
  <si>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</si>
  <si>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</si>
  <si>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</si>
  <si>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</si>
  <si>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</si>
  <si>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</si>
  <si>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</si>
  <si>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</si>
  <si>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</si>
  <si>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</si>
  <si>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</si>
  <si>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</si>
  <si>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</si>
  <si>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</si>
  <si>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</si>
  <si>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</si>
  <si>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</si>
  <si>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</si>
  <si>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</si>
  <si>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</si>
  <si>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</si>
  <si>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</si>
  <si>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</si>
  <si>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</si>
  <si>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</si>
  <si>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</si>
  <si>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</si>
  <si>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</si>
  <si>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</si>
  <si>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</si>
  <si>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</si>
  <si>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</si>
  <si>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</si>
  <si>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</si>
  <si>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</si>
  <si>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</si>
  <si>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</si>
  <si>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</si>
  <si>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</si>
  <si>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</si>
  <si>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</si>
  <si>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</si>
  <si>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</si>
  <si>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</si>
  <si>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</si>
  <si>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</si>
  <si>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</si>
  <si>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</si>
  <si>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</si>
  <si>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</si>
  <si>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</si>
  <si>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</si>
  <si>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</si>
  <si>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</si>
  <si>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</si>
  <si>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</si>
  <si>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</si>
  <si>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</si>
  <si>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</si>
  <si>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</si>
  <si>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</si>
  <si>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</si>
  <si>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</si>
  <si>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</si>
  <si>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</si>
  <si>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</si>
  <si>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</si>
  <si>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</si>
  <si>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</si>
  <si>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</si>
  <si>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</si>
  <si>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</si>
  <si>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</si>
  <si>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</si>
  <si>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</si>
  <si>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</si>
  <si>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</si>
  <si>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</si>
  <si>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</si>
  <si>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</si>
  <si>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</si>
  <si>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</si>
  <si>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</si>
  <si>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</si>
  <si>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</si>
  <si>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</si>
  <si>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</si>
  <si>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</si>
  <si>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</si>
  <si>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</si>
  <si>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</si>
  <si>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</si>
  <si>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</si>
  <si>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</si>
  <si>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</si>
  <si>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</si>
  <si>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</si>
  <si>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</si>
  <si>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</si>
  <si>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</si>
  <si>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</si>
  <si>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</si>
  <si>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</si>
  <si>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</si>
  <si>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</si>
  <si>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</si>
  <si>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</si>
  <si>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</si>
  <si>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</si>
  <si>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</si>
  <si>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</si>
  <si>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</si>
  <si>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</si>
  <si>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</si>
  <si>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</si>
  <si>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</si>
  <si>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</si>
  <si>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</si>
  <si>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</si>
  <si>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</si>
  <si>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</si>
  <si>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</si>
  <si>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</si>
  <si>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</si>
  <si>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</si>
  <si>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</si>
  <si>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>Director General Dr. Jose Alfredo Español Yapor</t>
  </si>
  <si>
    <t>Dr. Jose Alfredo Español Yapor</t>
  </si>
  <si>
    <t>Sr. Bartlo Ramon De La Rosa</t>
  </si>
  <si>
    <t>809-545-1166</t>
  </si>
  <si>
    <t>Director General Dr. Orlando Vargas Almonte</t>
  </si>
  <si>
    <t>Dr. Cristian De Los Santos</t>
  </si>
  <si>
    <t>3.ANALISIS CLINICOS</t>
  </si>
  <si>
    <t>3.CESARIAS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</si>
</sst>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69" fillId="0" borderId="8" applyNumberFormat="0" applyFill="0" applyAlignment="0" applyProtection="0"/>
    <xf numFmtId="0" fontId="81" fillId="0" borderId="9" applyNumberFormat="0" applyFill="0" applyAlignment="0" applyProtection="0"/>
  </cellStyleXfs>
  <cellXfs count="19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2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3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3" fillId="0" borderId="0" xfId="0" applyFont="1" applyAlignment="1">
      <alignment/>
    </xf>
    <xf numFmtId="0" fontId="84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5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6" fillId="0" borderId="11" xfId="50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7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6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5" fillId="0" borderId="30" xfId="0" applyFont="1" applyBorder="1" applyAlignment="1" applyProtection="1">
      <alignment/>
      <protection locked="0"/>
    </xf>
    <xf numFmtId="0" fontId="85" fillId="0" borderId="31" xfId="0" applyFont="1" applyBorder="1" applyAlignment="1" applyProtection="1">
      <alignment/>
      <protection locked="0"/>
    </xf>
    <xf numFmtId="0" fontId="85" fillId="0" borderId="32" xfId="0" applyFont="1" applyBorder="1" applyAlignment="1" applyProtection="1">
      <alignment/>
      <protection locked="0"/>
    </xf>
    <xf numFmtId="0" fontId="8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5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81" fillId="0" borderId="34" xfId="0" applyFont="1" applyBorder="1" applyAlignment="1">
      <alignment/>
    </xf>
    <xf numFmtId="0" fontId="85" fillId="0" borderId="27" xfId="0" applyFont="1" applyBorder="1" applyAlignment="1" applyProtection="1">
      <alignment/>
      <protection locked="0"/>
    </xf>
    <xf numFmtId="0" fontId="85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5" fillId="0" borderId="36" xfId="0" applyFont="1" applyBorder="1" applyAlignment="1" applyProtection="1">
      <alignment/>
      <protection locked="0"/>
    </xf>
    <xf numFmtId="0" fontId="85" fillId="0" borderId="37" xfId="0" applyFont="1" applyBorder="1" applyAlignment="1" applyProtection="1">
      <alignment/>
      <protection locked="0"/>
    </xf>
    <xf numFmtId="0" fontId="85" fillId="0" borderId="36" xfId="0" applyFont="1" applyBorder="1" applyAlignment="1">
      <alignment/>
    </xf>
    <xf numFmtId="0" fontId="85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50" applyNumberFormat="1" applyFont="1" applyFill="1" applyBorder="1" applyAlignment="1">
      <alignment/>
    </xf>
    <xf numFmtId="3" fontId="18" fillId="34" borderId="31" xfId="50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50" applyNumberFormat="1" applyFont="1" applyFill="1" applyBorder="1" applyAlignment="1">
      <alignment/>
    </xf>
    <xf numFmtId="3" fontId="18" fillId="34" borderId="17" xfId="50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6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8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5" fillId="0" borderId="53" xfId="0" applyFont="1" applyBorder="1" applyAlignment="1" applyProtection="1">
      <alignment/>
      <protection locked="0"/>
    </xf>
    <xf numFmtId="0" fontId="85" fillId="0" borderId="60" xfId="0" applyFont="1" applyBorder="1" applyAlignment="1" applyProtection="1">
      <alignment/>
      <protection locked="0"/>
    </xf>
    <xf numFmtId="0" fontId="85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9" fillId="11" borderId="0" xfId="0" applyFont="1" applyFill="1" applyBorder="1" applyAlignment="1">
      <alignment/>
    </xf>
    <xf numFmtId="3" fontId="86" fillId="0" borderId="33" xfId="50" applyNumberFormat="1" applyFont="1" applyBorder="1" applyAlignment="1" applyProtection="1">
      <alignment/>
      <protection locked="0"/>
    </xf>
    <xf numFmtId="3" fontId="18" fillId="34" borderId="38" xfId="50" applyNumberFormat="1" applyFont="1" applyFill="1" applyBorder="1" applyAlignment="1">
      <alignment/>
    </xf>
    <xf numFmtId="3" fontId="86" fillId="0" borderId="34" xfId="50" applyNumberFormat="1" applyFont="1" applyBorder="1" applyAlignment="1" applyProtection="1">
      <alignment/>
      <protection locked="0"/>
    </xf>
    <xf numFmtId="3" fontId="18" fillId="34" borderId="65" xfId="50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6" fillId="0" borderId="58" xfId="50" applyNumberFormat="1" applyFont="1" applyBorder="1" applyAlignment="1" applyProtection="1">
      <alignment/>
      <protection locked="0"/>
    </xf>
    <xf numFmtId="3" fontId="86" fillId="0" borderId="66" xfId="50" applyNumberFormat="1" applyFont="1" applyBorder="1" applyAlignment="1" applyProtection="1">
      <alignment/>
      <protection locked="0"/>
    </xf>
    <xf numFmtId="3" fontId="86" fillId="0" borderId="49" xfId="50" applyNumberFormat="1" applyFont="1" applyBorder="1" applyAlignment="1" applyProtection="1">
      <alignment/>
      <protection locked="0"/>
    </xf>
    <xf numFmtId="0" fontId="86" fillId="0" borderId="49" xfId="0" applyFont="1" applyBorder="1" applyAlignment="1" applyProtection="1">
      <alignment/>
      <protection locked="0"/>
    </xf>
    <xf numFmtId="3" fontId="18" fillId="34" borderId="67" xfId="50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6" fillId="34" borderId="11" xfId="50" applyNumberFormat="1" applyFont="1" applyFill="1" applyBorder="1" applyAlignment="1" applyProtection="1">
      <alignment/>
      <protection/>
    </xf>
    <xf numFmtId="180" fontId="19" fillId="34" borderId="11" xfId="50" applyNumberFormat="1" applyFont="1" applyFill="1" applyBorder="1" applyAlignment="1" applyProtection="1">
      <alignment/>
      <protection/>
    </xf>
    <xf numFmtId="180" fontId="86" fillId="34" borderId="11" xfId="5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8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9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1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81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8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8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50" applyNumberFormat="1" applyFont="1" applyFill="1" applyBorder="1" applyAlignment="1">
      <alignment/>
    </xf>
    <xf numFmtId="3" fontId="18" fillId="11" borderId="28" xfId="50" applyNumberFormat="1" applyFont="1" applyFill="1" applyBorder="1" applyAlignment="1">
      <alignment/>
    </xf>
    <xf numFmtId="3" fontId="18" fillId="11" borderId="32" xfId="50" applyNumberFormat="1" applyFont="1" applyFill="1" applyBorder="1" applyAlignment="1">
      <alignment/>
    </xf>
    <xf numFmtId="3" fontId="86" fillId="11" borderId="11" xfId="50" applyNumberFormat="1" applyFont="1" applyFill="1" applyBorder="1" applyAlignment="1" applyProtection="1">
      <alignment/>
      <protection/>
    </xf>
    <xf numFmtId="180" fontId="19" fillId="11" borderId="11" xfId="50" applyNumberFormat="1" applyFont="1" applyFill="1" applyBorder="1" applyAlignment="1" applyProtection="1">
      <alignment/>
      <protection/>
    </xf>
    <xf numFmtId="180" fontId="86" fillId="11" borderId="11" xfId="50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50" applyNumberFormat="1" applyFont="1" applyFill="1" applyBorder="1" applyAlignment="1">
      <alignment/>
    </xf>
    <xf numFmtId="3" fontId="18" fillId="11" borderId="17" xfId="50" applyNumberFormat="1" applyFont="1" applyFill="1" applyBorder="1" applyAlignment="1">
      <alignment/>
    </xf>
    <xf numFmtId="3" fontId="18" fillId="11" borderId="65" xfId="50" applyNumberFormat="1" applyFont="1" applyFill="1" applyBorder="1" applyAlignment="1">
      <alignment/>
    </xf>
    <xf numFmtId="3" fontId="18" fillId="11" borderId="31" xfId="50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9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8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8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50" applyNumberFormat="1" applyFont="1" applyFill="1" applyBorder="1" applyAlignment="1">
      <alignment/>
    </xf>
    <xf numFmtId="3" fontId="18" fillId="38" borderId="28" xfId="50" applyNumberFormat="1" applyFont="1" applyFill="1" applyBorder="1" applyAlignment="1">
      <alignment/>
    </xf>
    <xf numFmtId="3" fontId="18" fillId="38" borderId="32" xfId="50" applyNumberFormat="1" applyFont="1" applyFill="1" applyBorder="1" applyAlignment="1">
      <alignment/>
    </xf>
    <xf numFmtId="3" fontId="86" fillId="38" borderId="11" xfId="50" applyNumberFormat="1" applyFont="1" applyFill="1" applyBorder="1" applyAlignment="1" applyProtection="1">
      <alignment/>
      <protection/>
    </xf>
    <xf numFmtId="180" fontId="19" fillId="38" borderId="11" xfId="50" applyNumberFormat="1" applyFont="1" applyFill="1" applyBorder="1" applyAlignment="1" applyProtection="1">
      <alignment/>
      <protection/>
    </xf>
    <xf numFmtId="180" fontId="86" fillId="38" borderId="11" xfId="50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50" applyNumberFormat="1" applyFont="1" applyFill="1" applyBorder="1" applyAlignment="1">
      <alignment/>
    </xf>
    <xf numFmtId="3" fontId="18" fillId="38" borderId="17" xfId="50" applyNumberFormat="1" applyFont="1" applyFill="1" applyBorder="1" applyAlignment="1">
      <alignment/>
    </xf>
    <xf numFmtId="3" fontId="18" fillId="38" borderId="65" xfId="50" applyNumberFormat="1" applyFont="1" applyFill="1" applyBorder="1" applyAlignment="1">
      <alignment/>
    </xf>
    <xf numFmtId="3" fontId="18" fillId="38" borderId="31" xfId="50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8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8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50" applyNumberFormat="1" applyFont="1" applyFill="1" applyBorder="1" applyAlignment="1">
      <alignment/>
    </xf>
    <xf numFmtId="3" fontId="18" fillId="9" borderId="28" xfId="50" applyNumberFormat="1" applyFont="1" applyFill="1" applyBorder="1" applyAlignment="1">
      <alignment/>
    </xf>
    <xf numFmtId="3" fontId="18" fillId="9" borderId="32" xfId="50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50" applyNumberFormat="1" applyFont="1" applyFill="1" applyBorder="1" applyAlignment="1">
      <alignment/>
    </xf>
    <xf numFmtId="3" fontId="18" fillId="9" borderId="17" xfId="50" applyNumberFormat="1" applyFont="1" applyFill="1" applyBorder="1" applyAlignment="1">
      <alignment/>
    </xf>
    <xf numFmtId="3" fontId="86" fillId="9" borderId="11" xfId="50" applyNumberFormat="1" applyFont="1" applyFill="1" applyBorder="1" applyAlignment="1" applyProtection="1">
      <alignment/>
      <protection/>
    </xf>
    <xf numFmtId="180" fontId="19" fillId="9" borderId="11" xfId="50" applyNumberFormat="1" applyFont="1" applyFill="1" applyBorder="1" applyAlignment="1" applyProtection="1">
      <alignment/>
      <protection/>
    </xf>
    <xf numFmtId="180" fontId="86" fillId="9" borderId="11" xfId="50" applyNumberFormat="1" applyFont="1" applyFill="1" applyBorder="1" applyAlignment="1" applyProtection="1">
      <alignment/>
      <protection/>
    </xf>
    <xf numFmtId="3" fontId="18" fillId="9" borderId="65" xfId="50" applyNumberFormat="1" applyFont="1" applyFill="1" applyBorder="1" applyAlignment="1">
      <alignment/>
    </xf>
    <xf numFmtId="3" fontId="18" fillId="9" borderId="31" xfId="50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8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8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50" applyNumberFormat="1" applyFont="1" applyFill="1" applyBorder="1" applyAlignment="1">
      <alignment/>
    </xf>
    <xf numFmtId="3" fontId="18" fillId="13" borderId="28" xfId="50" applyNumberFormat="1" applyFont="1" applyFill="1" applyBorder="1" applyAlignment="1">
      <alignment/>
    </xf>
    <xf numFmtId="3" fontId="18" fillId="13" borderId="32" xfId="50" applyNumberFormat="1" applyFont="1" applyFill="1" applyBorder="1" applyAlignment="1">
      <alignment/>
    </xf>
    <xf numFmtId="3" fontId="86" fillId="13" borderId="11" xfId="50" applyNumberFormat="1" applyFont="1" applyFill="1" applyBorder="1" applyAlignment="1" applyProtection="1">
      <alignment/>
      <protection/>
    </xf>
    <xf numFmtId="180" fontId="19" fillId="13" borderId="11" xfId="50" applyNumberFormat="1" applyFont="1" applyFill="1" applyBorder="1" applyAlignment="1" applyProtection="1">
      <alignment/>
      <protection/>
    </xf>
    <xf numFmtId="180" fontId="86" fillId="13" borderId="11" xfId="50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50" applyNumberFormat="1" applyFont="1" applyFill="1" applyBorder="1" applyAlignment="1">
      <alignment/>
    </xf>
    <xf numFmtId="3" fontId="18" fillId="13" borderId="17" xfId="50" applyNumberFormat="1" applyFont="1" applyFill="1" applyBorder="1" applyAlignment="1">
      <alignment/>
    </xf>
    <xf numFmtId="3" fontId="18" fillId="13" borderId="65" xfId="50" applyNumberFormat="1" applyFont="1" applyFill="1" applyBorder="1" applyAlignment="1">
      <alignment/>
    </xf>
    <xf numFmtId="3" fontId="18" fillId="13" borderId="31" xfId="50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8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8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50" applyNumberFormat="1" applyFont="1" applyFill="1" applyBorder="1" applyAlignment="1">
      <alignment/>
    </xf>
    <xf numFmtId="3" fontId="18" fillId="40" borderId="28" xfId="50" applyNumberFormat="1" applyFont="1" applyFill="1" applyBorder="1" applyAlignment="1">
      <alignment/>
    </xf>
    <xf numFmtId="3" fontId="18" fillId="40" borderId="32" xfId="50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50" applyNumberFormat="1" applyFont="1" applyFill="1" applyBorder="1" applyAlignment="1">
      <alignment/>
    </xf>
    <xf numFmtId="3" fontId="18" fillId="40" borderId="17" xfId="50" applyNumberFormat="1" applyFont="1" applyFill="1" applyBorder="1" applyAlignment="1">
      <alignment/>
    </xf>
    <xf numFmtId="3" fontId="18" fillId="40" borderId="65" xfId="50" applyNumberFormat="1" applyFont="1" applyFill="1" applyBorder="1" applyAlignment="1">
      <alignment/>
    </xf>
    <xf numFmtId="3" fontId="18" fillId="40" borderId="31" xfId="50" applyNumberFormat="1" applyFont="1" applyFill="1" applyBorder="1" applyAlignment="1">
      <alignment/>
    </xf>
    <xf numFmtId="3" fontId="86" fillId="40" borderId="11" xfId="50" applyNumberFormat="1" applyFont="1" applyFill="1" applyBorder="1" applyAlignment="1" applyProtection="1">
      <alignment/>
      <protection/>
    </xf>
    <xf numFmtId="180" fontId="19" fillId="40" borderId="11" xfId="50" applyNumberFormat="1" applyFont="1" applyFill="1" applyBorder="1" applyAlignment="1" applyProtection="1">
      <alignment/>
      <protection/>
    </xf>
    <xf numFmtId="180" fontId="86" fillId="40" borderId="11" xfId="50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8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8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50" applyNumberFormat="1" applyFont="1" applyFill="1" applyBorder="1" applyAlignment="1">
      <alignment/>
    </xf>
    <xf numFmtId="3" fontId="18" fillId="41" borderId="28" xfId="50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50" applyNumberFormat="1" applyFont="1" applyFill="1" applyBorder="1" applyAlignment="1">
      <alignment/>
    </xf>
    <xf numFmtId="3" fontId="18" fillId="41" borderId="17" xfId="50" applyNumberFormat="1" applyFont="1" applyFill="1" applyBorder="1" applyAlignment="1">
      <alignment/>
    </xf>
    <xf numFmtId="3" fontId="18" fillId="41" borderId="32" xfId="50" applyNumberFormat="1" applyFont="1" applyFill="1" applyBorder="1" applyAlignment="1">
      <alignment/>
    </xf>
    <xf numFmtId="3" fontId="18" fillId="41" borderId="65" xfId="50" applyNumberFormat="1" applyFont="1" applyFill="1" applyBorder="1" applyAlignment="1">
      <alignment/>
    </xf>
    <xf numFmtId="3" fontId="18" fillId="41" borderId="31" xfId="50" applyNumberFormat="1" applyFont="1" applyFill="1" applyBorder="1" applyAlignment="1">
      <alignment/>
    </xf>
    <xf numFmtId="3" fontId="86" fillId="41" borderId="11" xfId="50" applyNumberFormat="1" applyFont="1" applyFill="1" applyBorder="1" applyAlignment="1" applyProtection="1">
      <alignment/>
      <protection/>
    </xf>
    <xf numFmtId="180" fontId="19" fillId="41" borderId="11" xfId="50" applyNumberFormat="1" applyFont="1" applyFill="1" applyBorder="1" applyAlignment="1" applyProtection="1">
      <alignment/>
      <protection/>
    </xf>
    <xf numFmtId="180" fontId="86" fillId="41" borderId="11" xfId="50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8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8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50" applyNumberFormat="1" applyFont="1" applyFill="1" applyBorder="1" applyAlignment="1">
      <alignment/>
    </xf>
    <xf numFmtId="3" fontId="18" fillId="42" borderId="28" xfId="50" applyNumberFormat="1" applyFont="1" applyFill="1" applyBorder="1" applyAlignment="1">
      <alignment/>
    </xf>
    <xf numFmtId="3" fontId="18" fillId="42" borderId="32" xfId="50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50" applyNumberFormat="1" applyFont="1" applyFill="1" applyBorder="1" applyAlignment="1">
      <alignment/>
    </xf>
    <xf numFmtId="3" fontId="18" fillId="42" borderId="17" xfId="50" applyNumberFormat="1" applyFont="1" applyFill="1" applyBorder="1" applyAlignment="1">
      <alignment/>
    </xf>
    <xf numFmtId="3" fontId="18" fillId="42" borderId="65" xfId="50" applyNumberFormat="1" applyFont="1" applyFill="1" applyBorder="1" applyAlignment="1">
      <alignment/>
    </xf>
    <xf numFmtId="3" fontId="18" fillId="42" borderId="31" xfId="50" applyNumberFormat="1" applyFont="1" applyFill="1" applyBorder="1" applyAlignment="1">
      <alignment/>
    </xf>
    <xf numFmtId="3" fontId="86" fillId="42" borderId="11" xfId="50" applyNumberFormat="1" applyFont="1" applyFill="1" applyBorder="1" applyAlignment="1" applyProtection="1">
      <alignment/>
      <protection/>
    </xf>
    <xf numFmtId="180" fontId="19" fillId="42" borderId="11" xfId="50" applyNumberFormat="1" applyFont="1" applyFill="1" applyBorder="1" applyAlignment="1" applyProtection="1">
      <alignment/>
      <protection/>
    </xf>
    <xf numFmtId="180" fontId="86" fillId="42" borderId="11" xfId="50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8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8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50" applyNumberFormat="1" applyFont="1" applyFill="1" applyBorder="1" applyAlignment="1">
      <alignment/>
    </xf>
    <xf numFmtId="3" fontId="18" fillId="39" borderId="28" xfId="50" applyNumberFormat="1" applyFont="1" applyFill="1" applyBorder="1" applyAlignment="1">
      <alignment/>
    </xf>
    <xf numFmtId="3" fontId="18" fillId="39" borderId="32" xfId="50" applyNumberFormat="1" applyFont="1" applyFill="1" applyBorder="1" applyAlignment="1">
      <alignment/>
    </xf>
    <xf numFmtId="3" fontId="86" fillId="39" borderId="11" xfId="50" applyNumberFormat="1" applyFont="1" applyFill="1" applyBorder="1" applyAlignment="1" applyProtection="1">
      <alignment/>
      <protection/>
    </xf>
    <xf numFmtId="180" fontId="19" fillId="39" borderId="11" xfId="50" applyNumberFormat="1" applyFont="1" applyFill="1" applyBorder="1" applyAlignment="1" applyProtection="1">
      <alignment/>
      <protection/>
    </xf>
    <xf numFmtId="180" fontId="86" fillId="39" borderId="11" xfId="50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50" applyNumberFormat="1" applyFont="1" applyFill="1" applyBorder="1" applyAlignment="1">
      <alignment/>
    </xf>
    <xf numFmtId="3" fontId="18" fillId="39" borderId="17" xfId="50" applyNumberFormat="1" applyFont="1" applyFill="1" applyBorder="1" applyAlignment="1">
      <alignment/>
    </xf>
    <xf numFmtId="3" fontId="18" fillId="39" borderId="65" xfId="50" applyNumberFormat="1" applyFont="1" applyFill="1" applyBorder="1" applyAlignment="1">
      <alignment/>
    </xf>
    <xf numFmtId="3" fontId="18" fillId="39" borderId="31" xfId="50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8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8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50" applyNumberFormat="1" applyFont="1" applyFill="1" applyBorder="1" applyAlignment="1">
      <alignment/>
    </xf>
    <xf numFmtId="3" fontId="18" fillId="32" borderId="28" xfId="50" applyNumberFormat="1" applyFont="1" applyFill="1" applyBorder="1" applyAlignment="1">
      <alignment/>
    </xf>
    <xf numFmtId="3" fontId="18" fillId="32" borderId="32" xfId="50" applyNumberFormat="1" applyFont="1" applyFill="1" applyBorder="1" applyAlignment="1">
      <alignment/>
    </xf>
    <xf numFmtId="3" fontId="86" fillId="32" borderId="11" xfId="50" applyNumberFormat="1" applyFont="1" applyFill="1" applyBorder="1" applyAlignment="1" applyProtection="1">
      <alignment/>
      <protection/>
    </xf>
    <xf numFmtId="180" fontId="19" fillId="32" borderId="11" xfId="50" applyNumberFormat="1" applyFont="1" applyFill="1" applyBorder="1" applyAlignment="1" applyProtection="1">
      <alignment/>
      <protection/>
    </xf>
    <xf numFmtId="180" fontId="86" fillId="32" borderId="11" xfId="50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50" applyNumberFormat="1" applyFont="1" applyFill="1" applyBorder="1" applyAlignment="1">
      <alignment/>
    </xf>
    <xf numFmtId="3" fontId="18" fillId="32" borderId="17" xfId="50" applyNumberFormat="1" applyFont="1" applyFill="1" applyBorder="1" applyAlignment="1">
      <alignment/>
    </xf>
    <xf numFmtId="3" fontId="18" fillId="32" borderId="65" xfId="50" applyNumberFormat="1" applyFont="1" applyFill="1" applyBorder="1" applyAlignment="1">
      <alignment/>
    </xf>
    <xf numFmtId="3" fontId="18" fillId="32" borderId="31" xfId="50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8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8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50" applyNumberFormat="1" applyFont="1" applyFill="1" applyBorder="1" applyAlignment="1">
      <alignment/>
    </xf>
    <xf numFmtId="3" fontId="18" fillId="2" borderId="28" xfId="50" applyNumberFormat="1" applyFont="1" applyFill="1" applyBorder="1" applyAlignment="1">
      <alignment/>
    </xf>
    <xf numFmtId="3" fontId="18" fillId="2" borderId="32" xfId="50" applyNumberFormat="1" applyFont="1" applyFill="1" applyBorder="1" applyAlignment="1">
      <alignment/>
    </xf>
    <xf numFmtId="3" fontId="86" fillId="2" borderId="11" xfId="50" applyNumberFormat="1" applyFont="1" applyFill="1" applyBorder="1" applyAlignment="1" applyProtection="1">
      <alignment/>
      <protection/>
    </xf>
    <xf numFmtId="180" fontId="19" fillId="2" borderId="11" xfId="50" applyNumberFormat="1" applyFont="1" applyFill="1" applyBorder="1" applyAlignment="1" applyProtection="1">
      <alignment/>
      <protection/>
    </xf>
    <xf numFmtId="180" fontId="86" fillId="2" borderId="11" xfId="50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50" applyNumberFormat="1" applyFont="1" applyFill="1" applyBorder="1" applyAlignment="1">
      <alignment/>
    </xf>
    <xf numFmtId="3" fontId="18" fillId="2" borderId="17" xfId="50" applyNumberFormat="1" applyFont="1" applyFill="1" applyBorder="1" applyAlignment="1">
      <alignment/>
    </xf>
    <xf numFmtId="3" fontId="18" fillId="2" borderId="65" xfId="50" applyNumberFormat="1" applyFont="1" applyFill="1" applyBorder="1" applyAlignment="1">
      <alignment/>
    </xf>
    <xf numFmtId="3" fontId="18" fillId="2" borderId="31" xfId="50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8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8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0" fontId="11" fillId="43" borderId="17" xfId="0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2" fillId="44" borderId="53" xfId="0" applyFont="1" applyFill="1" applyBorder="1" applyAlignment="1">
      <alignment horizontal="center"/>
    </xf>
    <xf numFmtId="0" fontId="92" fillId="44" borderId="54" xfId="0" applyFont="1" applyFill="1" applyBorder="1" applyAlignment="1">
      <alignment horizontal="center"/>
    </xf>
    <xf numFmtId="0" fontId="92" fillId="44" borderId="55" xfId="0" applyFont="1" applyFill="1" applyBorder="1" applyAlignment="1">
      <alignment horizontal="center"/>
    </xf>
    <xf numFmtId="0" fontId="92" fillId="44" borderId="56" xfId="0" applyFont="1" applyFill="1" applyBorder="1" applyAlignment="1">
      <alignment/>
    </xf>
    <xf numFmtId="3" fontId="93" fillId="44" borderId="43" xfId="0" applyNumberFormat="1" applyFont="1" applyFill="1" applyBorder="1" applyAlignment="1">
      <alignment horizontal="right"/>
    </xf>
    <xf numFmtId="3" fontId="93" fillId="44" borderId="44" xfId="0" applyNumberFormat="1" applyFont="1" applyFill="1" applyBorder="1" applyAlignment="1">
      <alignment horizontal="right"/>
    </xf>
    <xf numFmtId="3" fontId="93" fillId="44" borderId="21" xfId="0" applyNumberFormat="1" applyFont="1" applyFill="1" applyBorder="1" applyAlignment="1">
      <alignment horizontal="right"/>
    </xf>
    <xf numFmtId="3" fontId="93" fillId="44" borderId="45" xfId="0" applyNumberFormat="1" applyFont="1" applyFill="1" applyBorder="1" applyAlignment="1">
      <alignment horizontal="right"/>
    </xf>
    <xf numFmtId="0" fontId="93" fillId="44" borderId="15" xfId="0" applyFont="1" applyFill="1" applyBorder="1" applyAlignment="1">
      <alignment/>
    </xf>
    <xf numFmtId="0" fontId="92" fillId="44" borderId="57" xfId="0" applyFont="1" applyFill="1" applyBorder="1" applyAlignment="1">
      <alignment horizontal="center"/>
    </xf>
    <xf numFmtId="0" fontId="92" fillId="44" borderId="40" xfId="0" applyFont="1" applyFill="1" applyBorder="1" applyAlignment="1">
      <alignment horizontal="center"/>
    </xf>
    <xf numFmtId="0" fontId="92" fillId="44" borderId="58" xfId="0" applyFont="1" applyFill="1" applyBorder="1" applyAlignment="1">
      <alignment horizontal="center"/>
    </xf>
    <xf numFmtId="0" fontId="92" fillId="44" borderId="49" xfId="0" applyFont="1" applyFill="1" applyBorder="1" applyAlignment="1">
      <alignment horizontal="center"/>
    </xf>
    <xf numFmtId="3" fontId="93" fillId="44" borderId="28" xfId="0" applyNumberFormat="1" applyFont="1" applyFill="1" applyBorder="1" applyAlignment="1">
      <alignment horizontal="right"/>
    </xf>
    <xf numFmtId="0" fontId="93" fillId="44" borderId="31" xfId="0" applyFont="1" applyFill="1" applyBorder="1" applyAlignment="1" applyProtection="1">
      <alignment/>
      <protection/>
    </xf>
    <xf numFmtId="0" fontId="93" fillId="44" borderId="15" xfId="0" applyFont="1" applyFill="1" applyBorder="1" applyAlignment="1">
      <alignment vertical="center" wrapText="1"/>
    </xf>
    <xf numFmtId="0" fontId="93" fillId="44" borderId="47" xfId="0" applyFont="1" applyFill="1" applyBorder="1" applyAlignment="1">
      <alignment horizontal="center" vertical="center" wrapText="1"/>
    </xf>
    <xf numFmtId="0" fontId="93" fillId="44" borderId="48" xfId="0" applyFont="1" applyFill="1" applyBorder="1" applyAlignment="1">
      <alignment horizontal="center" wrapText="1"/>
    </xf>
    <xf numFmtId="0" fontId="93" fillId="44" borderId="68" xfId="0" applyFont="1" applyFill="1" applyBorder="1" applyAlignment="1">
      <alignment horizontal="center"/>
    </xf>
    <xf numFmtId="3" fontId="93" fillId="44" borderId="67" xfId="50" applyNumberFormat="1" applyFont="1" applyFill="1" applyBorder="1" applyAlignment="1">
      <alignment/>
    </xf>
    <xf numFmtId="3" fontId="93" fillId="44" borderId="28" xfId="50" applyNumberFormat="1" applyFont="1" applyFill="1" applyBorder="1" applyAlignment="1">
      <alignment/>
    </xf>
    <xf numFmtId="0" fontId="92" fillId="44" borderId="17" xfId="0" applyFont="1" applyFill="1" applyBorder="1" applyAlignment="1">
      <alignment/>
    </xf>
    <xf numFmtId="0" fontId="93" fillId="44" borderId="39" xfId="0" applyFont="1" applyFill="1" applyBorder="1" applyAlignment="1">
      <alignment/>
    </xf>
    <xf numFmtId="0" fontId="93" fillId="44" borderId="40" xfId="0" applyFont="1" applyFill="1" applyBorder="1" applyAlignment="1">
      <alignment/>
    </xf>
    <xf numFmtId="0" fontId="93" fillId="44" borderId="40" xfId="0" applyFont="1" applyFill="1" applyBorder="1" applyAlignment="1">
      <alignment horizontal="left"/>
    </xf>
    <xf numFmtId="0" fontId="93" fillId="44" borderId="41" xfId="0" applyFont="1" applyFill="1" applyBorder="1" applyAlignment="1">
      <alignment horizontal="center"/>
    </xf>
    <xf numFmtId="0" fontId="93" fillId="44" borderId="38" xfId="0" applyFont="1" applyFill="1" applyBorder="1" applyAlignment="1">
      <alignment horizontal="left"/>
    </xf>
    <xf numFmtId="0" fontId="93" fillId="44" borderId="17" xfId="0" applyFont="1" applyFill="1" applyBorder="1" applyAlignment="1">
      <alignment/>
    </xf>
    <xf numFmtId="0" fontId="93" fillId="44" borderId="32" xfId="0" applyFont="1" applyFill="1" applyBorder="1" applyAlignment="1">
      <alignment/>
    </xf>
    <xf numFmtId="0" fontId="93" fillId="44" borderId="31" xfId="0" applyFont="1" applyFill="1" applyBorder="1" applyAlignment="1">
      <alignment/>
    </xf>
    <xf numFmtId="0" fontId="93" fillId="44" borderId="42" xfId="0" applyFont="1" applyFill="1" applyBorder="1" applyAlignment="1">
      <alignment/>
    </xf>
    <xf numFmtId="3" fontId="93" fillId="44" borderId="43" xfId="0" applyNumberFormat="1" applyFont="1" applyFill="1" applyBorder="1" applyAlignment="1">
      <alignment/>
    </xf>
    <xf numFmtId="3" fontId="93" fillId="44" borderId="21" xfId="0" applyNumberFormat="1" applyFont="1" applyFill="1" applyBorder="1" applyAlignment="1">
      <alignment/>
    </xf>
    <xf numFmtId="3" fontId="93" fillId="44" borderId="22" xfId="0" applyNumberFormat="1" applyFont="1" applyFill="1" applyBorder="1" applyAlignment="1">
      <alignment/>
    </xf>
    <xf numFmtId="3" fontId="93" fillId="44" borderId="61" xfId="0" applyNumberFormat="1" applyFont="1" applyFill="1" applyBorder="1" applyAlignment="1">
      <alignment/>
    </xf>
    <xf numFmtId="0" fontId="93" fillId="44" borderId="16" xfId="0" applyFont="1" applyFill="1" applyBorder="1" applyAlignment="1">
      <alignment horizontal="left"/>
    </xf>
    <xf numFmtId="1" fontId="93" fillId="44" borderId="17" xfId="0" applyNumberFormat="1" applyFont="1" applyFill="1" applyBorder="1" applyAlignment="1">
      <alignment/>
    </xf>
    <xf numFmtId="1" fontId="93" fillId="44" borderId="32" xfId="0" applyNumberFormat="1" applyFont="1" applyFill="1" applyBorder="1" applyAlignment="1">
      <alignment/>
    </xf>
    <xf numFmtId="1" fontId="93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9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3" fillId="44" borderId="50" xfId="0" applyNumberFormat="1" applyFont="1" applyFill="1" applyBorder="1" applyAlignment="1" applyProtection="1">
      <alignment horizontal="right"/>
      <protection/>
    </xf>
    <xf numFmtId="3" fontId="93" fillId="44" borderId="51" xfId="0" applyNumberFormat="1" applyFont="1" applyFill="1" applyBorder="1" applyAlignment="1" applyProtection="1">
      <alignment horizontal="right"/>
      <protection/>
    </xf>
    <xf numFmtId="3" fontId="93" fillId="44" borderId="51" xfId="0" applyNumberFormat="1" applyFont="1" applyFill="1" applyBorder="1" applyAlignment="1" applyProtection="1">
      <alignment/>
      <protection/>
    </xf>
    <xf numFmtId="3" fontId="93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4" fillId="44" borderId="51" xfId="0" applyNumberFormat="1" applyFont="1" applyFill="1" applyBorder="1" applyAlignment="1" applyProtection="1">
      <alignment horizontal="right"/>
      <protection/>
    </xf>
    <xf numFmtId="3" fontId="86" fillId="0" borderId="58" xfId="50" applyNumberFormat="1" applyFont="1" applyBorder="1" applyAlignment="1" applyProtection="1">
      <alignment/>
      <protection/>
    </xf>
    <xf numFmtId="3" fontId="86" fillId="0" borderId="66" xfId="50" applyNumberFormat="1" applyFont="1" applyBorder="1" applyAlignment="1" applyProtection="1">
      <alignment/>
      <protection/>
    </xf>
    <xf numFmtId="3" fontId="86" fillId="0" borderId="49" xfId="50" applyNumberFormat="1" applyFont="1" applyBorder="1" applyAlignment="1" applyProtection="1">
      <alignment/>
      <protection/>
    </xf>
    <xf numFmtId="0" fontId="86" fillId="0" borderId="49" xfId="0" applyFont="1" applyBorder="1" applyAlignment="1" applyProtection="1">
      <alignment/>
      <protection/>
    </xf>
    <xf numFmtId="3" fontId="86" fillId="0" borderId="33" xfId="50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5" fillId="0" borderId="36" xfId="0" applyFont="1" applyBorder="1" applyAlignment="1" applyProtection="1">
      <alignment/>
      <protection/>
    </xf>
    <xf numFmtId="0" fontId="85" fillId="0" borderId="37" xfId="0" applyFont="1" applyBorder="1" applyAlignment="1" applyProtection="1">
      <alignment/>
      <protection/>
    </xf>
    <xf numFmtId="0" fontId="85" fillId="0" borderId="30" xfId="0" applyFont="1" applyBorder="1" applyAlignment="1" applyProtection="1">
      <alignment/>
      <protection/>
    </xf>
    <xf numFmtId="0" fontId="85" fillId="0" borderId="27" xfId="0" applyFont="1" applyBorder="1" applyAlignment="1" applyProtection="1">
      <alignment/>
      <protection/>
    </xf>
    <xf numFmtId="0" fontId="85" fillId="0" borderId="11" xfId="0" applyFont="1" applyBorder="1" applyAlignment="1" applyProtection="1">
      <alignment/>
      <protection/>
    </xf>
    <xf numFmtId="0" fontId="85" fillId="0" borderId="28" xfId="0" applyFont="1" applyBorder="1" applyAlignment="1" applyProtection="1">
      <alignment/>
      <protection/>
    </xf>
    <xf numFmtId="0" fontId="85" fillId="0" borderId="53" xfId="0" applyFont="1" applyBorder="1" applyAlignment="1" applyProtection="1">
      <alignment/>
      <protection/>
    </xf>
    <xf numFmtId="0" fontId="85" fillId="0" borderId="60" xfId="0" applyFont="1" applyBorder="1" applyAlignment="1" applyProtection="1">
      <alignment/>
      <protection/>
    </xf>
    <xf numFmtId="0" fontId="85" fillId="0" borderId="54" xfId="0" applyFont="1" applyBorder="1" applyAlignment="1" applyProtection="1">
      <alignment/>
      <protection/>
    </xf>
    <xf numFmtId="0" fontId="85" fillId="0" borderId="17" xfId="0" applyFont="1" applyBorder="1" applyAlignment="1" applyProtection="1">
      <alignment/>
      <protection/>
    </xf>
    <xf numFmtId="0" fontId="85" fillId="0" borderId="32" xfId="0" applyFont="1" applyBorder="1" applyAlignment="1" applyProtection="1">
      <alignment/>
      <protection/>
    </xf>
    <xf numFmtId="0" fontId="85" fillId="0" borderId="31" xfId="0" applyFont="1" applyBorder="1" applyAlignment="1" applyProtection="1">
      <alignment/>
      <protection/>
    </xf>
    <xf numFmtId="3" fontId="64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5" fillId="11" borderId="53" xfId="0" applyFont="1" applyFill="1" applyBorder="1" applyAlignment="1">
      <alignment horizontal="center"/>
    </xf>
    <xf numFmtId="0" fontId="95" fillId="11" borderId="54" xfId="0" applyFont="1" applyFill="1" applyBorder="1" applyAlignment="1">
      <alignment horizontal="center"/>
    </xf>
    <xf numFmtId="0" fontId="95" fillId="11" borderId="55" xfId="0" applyFont="1" applyFill="1" applyBorder="1" applyAlignment="1">
      <alignment horizontal="center"/>
    </xf>
    <xf numFmtId="0" fontId="95" fillId="11" borderId="56" xfId="0" applyFont="1" applyFill="1" applyBorder="1" applyAlignment="1">
      <alignment/>
    </xf>
    <xf numFmtId="3" fontId="88" fillId="11" borderId="43" xfId="0" applyNumberFormat="1" applyFont="1" applyFill="1" applyBorder="1" applyAlignment="1">
      <alignment horizontal="right"/>
    </xf>
    <xf numFmtId="3" fontId="88" fillId="11" borderId="44" xfId="0" applyNumberFormat="1" applyFont="1" applyFill="1" applyBorder="1" applyAlignment="1">
      <alignment horizontal="right"/>
    </xf>
    <xf numFmtId="3" fontId="88" fillId="11" borderId="21" xfId="0" applyNumberFormat="1" applyFont="1" applyFill="1" applyBorder="1" applyAlignment="1">
      <alignment horizontal="right"/>
    </xf>
    <xf numFmtId="3" fontId="88" fillId="11" borderId="45" xfId="0" applyNumberFormat="1" applyFont="1" applyFill="1" applyBorder="1" applyAlignment="1">
      <alignment horizontal="right"/>
    </xf>
    <xf numFmtId="0" fontId="88" fillId="11" borderId="15" xfId="0" applyFont="1" applyFill="1" applyBorder="1" applyAlignment="1">
      <alignment/>
    </xf>
    <xf numFmtId="0" fontId="95" fillId="11" borderId="57" xfId="0" applyFont="1" applyFill="1" applyBorder="1" applyAlignment="1">
      <alignment horizontal="center"/>
    </xf>
    <xf numFmtId="0" fontId="95" fillId="11" borderId="40" xfId="0" applyFont="1" applyFill="1" applyBorder="1" applyAlignment="1">
      <alignment horizontal="center"/>
    </xf>
    <xf numFmtId="0" fontId="95" fillId="11" borderId="58" xfId="0" applyFont="1" applyFill="1" applyBorder="1" applyAlignment="1">
      <alignment horizontal="center"/>
    </xf>
    <xf numFmtId="0" fontId="95" fillId="11" borderId="49" xfId="0" applyFont="1" applyFill="1" applyBorder="1" applyAlignment="1">
      <alignment horizontal="center"/>
    </xf>
    <xf numFmtId="3" fontId="88" fillId="11" borderId="28" xfId="0" applyNumberFormat="1" applyFont="1" applyFill="1" applyBorder="1" applyAlignment="1">
      <alignment horizontal="right"/>
    </xf>
    <xf numFmtId="3" fontId="88" fillId="11" borderId="50" xfId="0" applyNumberFormat="1" applyFont="1" applyFill="1" applyBorder="1" applyAlignment="1" applyProtection="1">
      <alignment horizontal="right"/>
      <protection/>
    </xf>
    <xf numFmtId="3" fontId="88" fillId="11" borderId="51" xfId="0" applyNumberFormat="1" applyFont="1" applyFill="1" applyBorder="1" applyAlignment="1" applyProtection="1">
      <alignment horizontal="right"/>
      <protection/>
    </xf>
    <xf numFmtId="3" fontId="88" fillId="11" borderId="51" xfId="0" applyNumberFormat="1" applyFont="1" applyFill="1" applyBorder="1" applyAlignment="1" applyProtection="1">
      <alignment/>
      <protection/>
    </xf>
    <xf numFmtId="3" fontId="88" fillId="11" borderId="52" xfId="0" applyNumberFormat="1" applyFont="1" applyFill="1" applyBorder="1" applyAlignment="1" applyProtection="1">
      <alignment/>
      <protection/>
    </xf>
    <xf numFmtId="0" fontId="88" fillId="11" borderId="15" xfId="0" applyFont="1" applyFill="1" applyBorder="1" applyAlignment="1">
      <alignment vertical="center" wrapText="1"/>
    </xf>
    <xf numFmtId="0" fontId="88" fillId="11" borderId="47" xfId="0" applyFont="1" applyFill="1" applyBorder="1" applyAlignment="1">
      <alignment horizontal="center" vertical="center" wrapText="1"/>
    </xf>
    <xf numFmtId="0" fontId="88" fillId="11" borderId="68" xfId="0" applyFont="1" applyFill="1" applyBorder="1" applyAlignment="1">
      <alignment horizontal="center"/>
    </xf>
    <xf numFmtId="3" fontId="88" fillId="11" borderId="67" xfId="50" applyNumberFormat="1" applyFont="1" applyFill="1" applyBorder="1" applyAlignment="1">
      <alignment/>
    </xf>
    <xf numFmtId="3" fontId="88" fillId="11" borderId="28" xfId="50" applyNumberFormat="1" applyFont="1" applyFill="1" applyBorder="1" applyAlignment="1">
      <alignment/>
    </xf>
    <xf numFmtId="0" fontId="95" fillId="11" borderId="17" xfId="0" applyFont="1" applyFill="1" applyBorder="1" applyAlignment="1">
      <alignment/>
    </xf>
    <xf numFmtId="0" fontId="88" fillId="11" borderId="39" xfId="0" applyFont="1" applyFill="1" applyBorder="1" applyAlignment="1">
      <alignment/>
    </xf>
    <xf numFmtId="0" fontId="88" fillId="11" borderId="40" xfId="0" applyFont="1" applyFill="1" applyBorder="1" applyAlignment="1">
      <alignment/>
    </xf>
    <xf numFmtId="0" fontId="88" fillId="11" borderId="40" xfId="0" applyFont="1" applyFill="1" applyBorder="1" applyAlignment="1">
      <alignment horizontal="left"/>
    </xf>
    <xf numFmtId="0" fontId="88" fillId="11" borderId="41" xfId="0" applyFont="1" applyFill="1" applyBorder="1" applyAlignment="1">
      <alignment horizontal="center"/>
    </xf>
    <xf numFmtId="0" fontId="88" fillId="11" borderId="42" xfId="0" applyFont="1" applyFill="1" applyBorder="1" applyAlignment="1">
      <alignment/>
    </xf>
    <xf numFmtId="3" fontId="88" fillId="11" borderId="43" xfId="0" applyNumberFormat="1" applyFont="1" applyFill="1" applyBorder="1" applyAlignment="1">
      <alignment/>
    </xf>
    <xf numFmtId="3" fontId="88" fillId="11" borderId="21" xfId="0" applyNumberFormat="1" applyFont="1" applyFill="1" applyBorder="1" applyAlignment="1">
      <alignment/>
    </xf>
    <xf numFmtId="3" fontId="88" fillId="11" borderId="22" xfId="0" applyNumberFormat="1" applyFont="1" applyFill="1" applyBorder="1" applyAlignment="1">
      <alignment/>
    </xf>
    <xf numFmtId="3" fontId="88" fillId="11" borderId="61" xfId="0" applyNumberFormat="1" applyFont="1" applyFill="1" applyBorder="1" applyAlignment="1">
      <alignment/>
    </xf>
    <xf numFmtId="0" fontId="88" fillId="11" borderId="38" xfId="0" applyFont="1" applyFill="1" applyBorder="1" applyAlignment="1">
      <alignment horizontal="left"/>
    </xf>
    <xf numFmtId="0" fontId="88" fillId="11" borderId="17" xfId="0" applyFont="1" applyFill="1" applyBorder="1" applyAlignment="1">
      <alignment/>
    </xf>
    <xf numFmtId="0" fontId="88" fillId="11" borderId="32" xfId="0" applyFont="1" applyFill="1" applyBorder="1" applyAlignment="1">
      <alignment/>
    </xf>
    <xf numFmtId="0" fontId="88" fillId="11" borderId="31" xfId="0" applyFont="1" applyFill="1" applyBorder="1" applyAlignment="1">
      <alignment/>
    </xf>
    <xf numFmtId="0" fontId="88" fillId="11" borderId="16" xfId="0" applyFont="1" applyFill="1" applyBorder="1" applyAlignment="1">
      <alignment horizontal="left"/>
    </xf>
    <xf numFmtId="1" fontId="88" fillId="11" borderId="17" xfId="0" applyNumberFormat="1" applyFont="1" applyFill="1" applyBorder="1" applyAlignment="1">
      <alignment/>
    </xf>
    <xf numFmtId="1" fontId="88" fillId="11" borderId="32" xfId="0" applyNumberFormat="1" applyFont="1" applyFill="1" applyBorder="1" applyAlignment="1">
      <alignment/>
    </xf>
    <xf numFmtId="1" fontId="88" fillId="11" borderId="31" xfId="0" applyNumberFormat="1" applyFont="1" applyFill="1" applyBorder="1" applyAlignment="1">
      <alignment/>
    </xf>
    <xf numFmtId="0" fontId="95" fillId="48" borderId="53" xfId="0" applyFont="1" applyFill="1" applyBorder="1" applyAlignment="1">
      <alignment horizontal="center"/>
    </xf>
    <xf numFmtId="0" fontId="95" fillId="48" borderId="54" xfId="0" applyFont="1" applyFill="1" applyBorder="1" applyAlignment="1">
      <alignment horizontal="center"/>
    </xf>
    <xf numFmtId="0" fontId="95" fillId="48" borderId="55" xfId="0" applyFont="1" applyFill="1" applyBorder="1" applyAlignment="1">
      <alignment horizontal="center"/>
    </xf>
    <xf numFmtId="0" fontId="95" fillId="48" borderId="56" xfId="0" applyFont="1" applyFill="1" applyBorder="1" applyAlignment="1">
      <alignment/>
    </xf>
    <xf numFmtId="3" fontId="88" fillId="48" borderId="43" xfId="0" applyNumberFormat="1" applyFont="1" applyFill="1" applyBorder="1" applyAlignment="1">
      <alignment horizontal="right"/>
    </xf>
    <xf numFmtId="3" fontId="88" fillId="48" borderId="44" xfId="0" applyNumberFormat="1" applyFont="1" applyFill="1" applyBorder="1" applyAlignment="1">
      <alignment horizontal="right"/>
    </xf>
    <xf numFmtId="3" fontId="88" fillId="48" borderId="21" xfId="0" applyNumberFormat="1" applyFont="1" applyFill="1" applyBorder="1" applyAlignment="1">
      <alignment horizontal="right"/>
    </xf>
    <xf numFmtId="3" fontId="88" fillId="48" borderId="45" xfId="0" applyNumberFormat="1" applyFont="1" applyFill="1" applyBorder="1" applyAlignment="1">
      <alignment horizontal="right"/>
    </xf>
    <xf numFmtId="0" fontId="88" fillId="48" borderId="15" xfId="0" applyFont="1" applyFill="1" applyBorder="1" applyAlignment="1">
      <alignment/>
    </xf>
    <xf numFmtId="0" fontId="95" fillId="48" borderId="57" xfId="0" applyFont="1" applyFill="1" applyBorder="1" applyAlignment="1">
      <alignment horizontal="center"/>
    </xf>
    <xf numFmtId="0" fontId="95" fillId="48" borderId="40" xfId="0" applyFont="1" applyFill="1" applyBorder="1" applyAlignment="1">
      <alignment horizontal="center"/>
    </xf>
    <xf numFmtId="0" fontId="95" fillId="48" borderId="58" xfId="0" applyFont="1" applyFill="1" applyBorder="1" applyAlignment="1">
      <alignment horizontal="center"/>
    </xf>
    <xf numFmtId="0" fontId="95" fillId="48" borderId="49" xfId="0" applyFont="1" applyFill="1" applyBorder="1" applyAlignment="1">
      <alignment horizontal="center"/>
    </xf>
    <xf numFmtId="3" fontId="88" fillId="48" borderId="28" xfId="0" applyNumberFormat="1" applyFont="1" applyFill="1" applyBorder="1" applyAlignment="1">
      <alignment horizontal="right"/>
    </xf>
    <xf numFmtId="0" fontId="88" fillId="48" borderId="31" xfId="0" applyFont="1" applyFill="1" applyBorder="1" applyAlignment="1" applyProtection="1">
      <alignment/>
      <protection/>
    </xf>
    <xf numFmtId="3" fontId="88" fillId="48" borderId="50" xfId="0" applyNumberFormat="1" applyFont="1" applyFill="1" applyBorder="1" applyAlignment="1" applyProtection="1">
      <alignment horizontal="right"/>
      <protection/>
    </xf>
    <xf numFmtId="3" fontId="88" fillId="48" borderId="51" xfId="0" applyNumberFormat="1" applyFont="1" applyFill="1" applyBorder="1" applyAlignment="1" applyProtection="1">
      <alignment horizontal="right"/>
      <protection/>
    </xf>
    <xf numFmtId="3" fontId="88" fillId="48" borderId="51" xfId="0" applyNumberFormat="1" applyFont="1" applyFill="1" applyBorder="1" applyAlignment="1" applyProtection="1">
      <alignment/>
      <protection/>
    </xf>
    <xf numFmtId="3" fontId="88" fillId="48" borderId="52" xfId="0" applyNumberFormat="1" applyFont="1" applyFill="1" applyBorder="1" applyAlignment="1" applyProtection="1">
      <alignment/>
      <protection/>
    </xf>
    <xf numFmtId="3" fontId="96" fillId="48" borderId="51" xfId="0" applyNumberFormat="1" applyFont="1" applyFill="1" applyBorder="1" applyAlignment="1" applyProtection="1">
      <alignment horizontal="right"/>
      <protection/>
    </xf>
    <xf numFmtId="0" fontId="88" fillId="48" borderId="15" xfId="0" applyFont="1" applyFill="1" applyBorder="1" applyAlignment="1">
      <alignment vertical="center" wrapText="1"/>
    </xf>
    <xf numFmtId="0" fontId="88" fillId="48" borderId="47" xfId="0" applyFont="1" applyFill="1" applyBorder="1" applyAlignment="1">
      <alignment horizontal="center" vertical="center" wrapText="1"/>
    </xf>
    <xf numFmtId="0" fontId="88" fillId="48" borderId="48" xfId="0" applyFont="1" applyFill="1" applyBorder="1" applyAlignment="1">
      <alignment horizontal="center" wrapText="1"/>
    </xf>
    <xf numFmtId="0" fontId="88" fillId="48" borderId="68" xfId="0" applyFont="1" applyFill="1" applyBorder="1" applyAlignment="1">
      <alignment horizontal="center"/>
    </xf>
    <xf numFmtId="3" fontId="88" fillId="48" borderId="67" xfId="50" applyNumberFormat="1" applyFont="1" applyFill="1" applyBorder="1" applyAlignment="1">
      <alignment/>
    </xf>
    <xf numFmtId="3" fontId="88" fillId="48" borderId="28" xfId="50" applyNumberFormat="1" applyFont="1" applyFill="1" applyBorder="1" applyAlignment="1">
      <alignment/>
    </xf>
    <xf numFmtId="0" fontId="95" fillId="48" borderId="17" xfId="0" applyFont="1" applyFill="1" applyBorder="1" applyAlignment="1">
      <alignment/>
    </xf>
    <xf numFmtId="0" fontId="88" fillId="48" borderId="39" xfId="0" applyFont="1" applyFill="1" applyBorder="1" applyAlignment="1">
      <alignment/>
    </xf>
    <xf numFmtId="0" fontId="88" fillId="48" borderId="40" xfId="0" applyFont="1" applyFill="1" applyBorder="1" applyAlignment="1">
      <alignment/>
    </xf>
    <xf numFmtId="0" fontId="88" fillId="48" borderId="40" xfId="0" applyFont="1" applyFill="1" applyBorder="1" applyAlignment="1">
      <alignment horizontal="left"/>
    </xf>
    <xf numFmtId="0" fontId="88" fillId="48" borderId="41" xfId="0" applyFont="1" applyFill="1" applyBorder="1" applyAlignment="1">
      <alignment horizontal="center"/>
    </xf>
    <xf numFmtId="0" fontId="88" fillId="48" borderId="42" xfId="0" applyFont="1" applyFill="1" applyBorder="1" applyAlignment="1">
      <alignment/>
    </xf>
    <xf numFmtId="3" fontId="88" fillId="48" borderId="43" xfId="0" applyNumberFormat="1" applyFont="1" applyFill="1" applyBorder="1" applyAlignment="1">
      <alignment/>
    </xf>
    <xf numFmtId="3" fontId="88" fillId="48" borderId="21" xfId="0" applyNumberFormat="1" applyFont="1" applyFill="1" applyBorder="1" applyAlignment="1">
      <alignment/>
    </xf>
    <xf numFmtId="3" fontId="88" fillId="48" borderId="22" xfId="0" applyNumberFormat="1" applyFont="1" applyFill="1" applyBorder="1" applyAlignment="1">
      <alignment/>
    </xf>
    <xf numFmtId="3" fontId="88" fillId="48" borderId="61" xfId="0" applyNumberFormat="1" applyFont="1" applyFill="1" applyBorder="1" applyAlignment="1">
      <alignment/>
    </xf>
    <xf numFmtId="0" fontId="88" fillId="48" borderId="38" xfId="0" applyFont="1" applyFill="1" applyBorder="1" applyAlignment="1">
      <alignment horizontal="left"/>
    </xf>
    <xf numFmtId="0" fontId="88" fillId="48" borderId="17" xfId="0" applyFont="1" applyFill="1" applyBorder="1" applyAlignment="1">
      <alignment/>
    </xf>
    <xf numFmtId="0" fontId="88" fillId="48" borderId="32" xfId="0" applyFont="1" applyFill="1" applyBorder="1" applyAlignment="1">
      <alignment/>
    </xf>
    <xf numFmtId="0" fontId="88" fillId="48" borderId="31" xfId="0" applyFont="1" applyFill="1" applyBorder="1" applyAlignment="1">
      <alignment/>
    </xf>
    <xf numFmtId="0" fontId="88" fillId="48" borderId="16" xfId="0" applyFont="1" applyFill="1" applyBorder="1" applyAlignment="1">
      <alignment horizontal="left"/>
    </xf>
    <xf numFmtId="1" fontId="88" fillId="48" borderId="17" xfId="0" applyNumberFormat="1" applyFont="1" applyFill="1" applyBorder="1" applyAlignment="1">
      <alignment/>
    </xf>
    <xf numFmtId="1" fontId="88" fillId="48" borderId="32" xfId="0" applyNumberFormat="1" applyFont="1" applyFill="1" applyBorder="1" applyAlignment="1">
      <alignment/>
    </xf>
    <xf numFmtId="1" fontId="88" fillId="48" borderId="31" xfId="0" applyNumberFormat="1" applyFont="1" applyFill="1" applyBorder="1" applyAlignment="1">
      <alignment/>
    </xf>
    <xf numFmtId="0" fontId="95" fillId="39" borderId="53" xfId="0" applyFont="1" applyFill="1" applyBorder="1" applyAlignment="1">
      <alignment horizontal="center"/>
    </xf>
    <xf numFmtId="0" fontId="95" fillId="39" borderId="54" xfId="0" applyFont="1" applyFill="1" applyBorder="1" applyAlignment="1">
      <alignment horizontal="center"/>
    </xf>
    <xf numFmtId="0" fontId="95" fillId="39" borderId="55" xfId="0" applyFont="1" applyFill="1" applyBorder="1" applyAlignment="1">
      <alignment horizontal="center"/>
    </xf>
    <xf numFmtId="0" fontId="95" fillId="39" borderId="56" xfId="0" applyFont="1" applyFill="1" applyBorder="1" applyAlignment="1">
      <alignment/>
    </xf>
    <xf numFmtId="3" fontId="88" fillId="39" borderId="43" xfId="0" applyNumberFormat="1" applyFont="1" applyFill="1" applyBorder="1" applyAlignment="1">
      <alignment horizontal="right"/>
    </xf>
    <xf numFmtId="3" fontId="88" fillId="39" borderId="44" xfId="0" applyNumberFormat="1" applyFont="1" applyFill="1" applyBorder="1" applyAlignment="1">
      <alignment horizontal="right"/>
    </xf>
    <xf numFmtId="3" fontId="88" fillId="39" borderId="21" xfId="0" applyNumberFormat="1" applyFont="1" applyFill="1" applyBorder="1" applyAlignment="1">
      <alignment horizontal="right"/>
    </xf>
    <xf numFmtId="3" fontId="88" fillId="39" borderId="45" xfId="0" applyNumberFormat="1" applyFont="1" applyFill="1" applyBorder="1" applyAlignment="1">
      <alignment horizontal="right"/>
    </xf>
    <xf numFmtId="0" fontId="88" fillId="39" borderId="15" xfId="0" applyFont="1" applyFill="1" applyBorder="1" applyAlignment="1">
      <alignment/>
    </xf>
    <xf numFmtId="0" fontId="95" fillId="39" borderId="57" xfId="0" applyFont="1" applyFill="1" applyBorder="1" applyAlignment="1">
      <alignment horizontal="center"/>
    </xf>
    <xf numFmtId="0" fontId="95" fillId="39" borderId="40" xfId="0" applyFont="1" applyFill="1" applyBorder="1" applyAlignment="1">
      <alignment horizontal="center"/>
    </xf>
    <xf numFmtId="0" fontId="95" fillId="39" borderId="58" xfId="0" applyFont="1" applyFill="1" applyBorder="1" applyAlignment="1">
      <alignment horizontal="center"/>
    </xf>
    <xf numFmtId="0" fontId="95" fillId="39" borderId="49" xfId="0" applyFont="1" applyFill="1" applyBorder="1" applyAlignment="1">
      <alignment horizontal="center"/>
    </xf>
    <xf numFmtId="3" fontId="88" fillId="39" borderId="28" xfId="0" applyNumberFormat="1" applyFont="1" applyFill="1" applyBorder="1" applyAlignment="1">
      <alignment horizontal="right"/>
    </xf>
    <xf numFmtId="3" fontId="88" fillId="39" borderId="50" xfId="0" applyNumberFormat="1" applyFont="1" applyFill="1" applyBorder="1" applyAlignment="1" applyProtection="1">
      <alignment horizontal="right"/>
      <protection/>
    </xf>
    <xf numFmtId="3" fontId="88" fillId="39" borderId="51" xfId="0" applyNumberFormat="1" applyFont="1" applyFill="1" applyBorder="1" applyAlignment="1" applyProtection="1">
      <alignment horizontal="right"/>
      <protection/>
    </xf>
    <xf numFmtId="3" fontId="88" fillId="39" borderId="51" xfId="0" applyNumberFormat="1" applyFont="1" applyFill="1" applyBorder="1" applyAlignment="1" applyProtection="1">
      <alignment/>
      <protection/>
    </xf>
    <xf numFmtId="3" fontId="88" fillId="39" borderId="52" xfId="0" applyNumberFormat="1" applyFont="1" applyFill="1" applyBorder="1" applyAlignment="1" applyProtection="1">
      <alignment/>
      <protection/>
    </xf>
    <xf numFmtId="3" fontId="96" fillId="39" borderId="51" xfId="0" applyNumberFormat="1" applyFont="1" applyFill="1" applyBorder="1" applyAlignment="1" applyProtection="1">
      <alignment horizontal="right"/>
      <protection/>
    </xf>
    <xf numFmtId="0" fontId="88" fillId="39" borderId="15" xfId="0" applyFont="1" applyFill="1" applyBorder="1" applyAlignment="1">
      <alignment vertical="center" wrapText="1"/>
    </xf>
    <xf numFmtId="0" fontId="88" fillId="39" borderId="47" xfId="0" applyFont="1" applyFill="1" applyBorder="1" applyAlignment="1">
      <alignment horizontal="center" vertical="center" wrapText="1"/>
    </xf>
    <xf numFmtId="0" fontId="88" fillId="39" borderId="68" xfId="0" applyFont="1" applyFill="1" applyBorder="1" applyAlignment="1">
      <alignment horizontal="center"/>
    </xf>
    <xf numFmtId="3" fontId="88" fillId="39" borderId="67" xfId="50" applyNumberFormat="1" applyFont="1" applyFill="1" applyBorder="1" applyAlignment="1">
      <alignment/>
    </xf>
    <xf numFmtId="3" fontId="88" fillId="39" borderId="28" xfId="50" applyNumberFormat="1" applyFont="1" applyFill="1" applyBorder="1" applyAlignment="1">
      <alignment/>
    </xf>
    <xf numFmtId="0" fontId="95" fillId="39" borderId="17" xfId="0" applyFont="1" applyFill="1" applyBorder="1" applyAlignment="1">
      <alignment/>
    </xf>
    <xf numFmtId="0" fontId="88" fillId="39" borderId="39" xfId="0" applyFont="1" applyFill="1" applyBorder="1" applyAlignment="1">
      <alignment/>
    </xf>
    <xf numFmtId="0" fontId="88" fillId="39" borderId="40" xfId="0" applyFont="1" applyFill="1" applyBorder="1" applyAlignment="1">
      <alignment/>
    </xf>
    <xf numFmtId="0" fontId="88" fillId="39" borderId="40" xfId="0" applyFont="1" applyFill="1" applyBorder="1" applyAlignment="1">
      <alignment horizontal="left"/>
    </xf>
    <xf numFmtId="0" fontId="88" fillId="39" borderId="41" xfId="0" applyFont="1" applyFill="1" applyBorder="1" applyAlignment="1">
      <alignment horizontal="center"/>
    </xf>
    <xf numFmtId="0" fontId="88" fillId="39" borderId="42" xfId="0" applyFont="1" applyFill="1" applyBorder="1" applyAlignment="1">
      <alignment/>
    </xf>
    <xf numFmtId="3" fontId="88" fillId="39" borderId="43" xfId="0" applyNumberFormat="1" applyFont="1" applyFill="1" applyBorder="1" applyAlignment="1">
      <alignment/>
    </xf>
    <xf numFmtId="3" fontId="88" fillId="39" borderId="21" xfId="0" applyNumberFormat="1" applyFont="1" applyFill="1" applyBorder="1" applyAlignment="1">
      <alignment/>
    </xf>
    <xf numFmtId="3" fontId="88" fillId="39" borderId="22" xfId="0" applyNumberFormat="1" applyFont="1" applyFill="1" applyBorder="1" applyAlignment="1">
      <alignment/>
    </xf>
    <xf numFmtId="3" fontId="88" fillId="39" borderId="61" xfId="0" applyNumberFormat="1" applyFont="1" applyFill="1" applyBorder="1" applyAlignment="1">
      <alignment/>
    </xf>
    <xf numFmtId="0" fontId="88" fillId="39" borderId="38" xfId="0" applyFont="1" applyFill="1" applyBorder="1" applyAlignment="1">
      <alignment horizontal="left"/>
    </xf>
    <xf numFmtId="0" fontId="88" fillId="39" borderId="17" xfId="0" applyFont="1" applyFill="1" applyBorder="1" applyAlignment="1">
      <alignment/>
    </xf>
    <xf numFmtId="0" fontId="88" fillId="39" borderId="32" xfId="0" applyFont="1" applyFill="1" applyBorder="1" applyAlignment="1">
      <alignment/>
    </xf>
    <xf numFmtId="0" fontId="88" fillId="39" borderId="31" xfId="0" applyFont="1" applyFill="1" applyBorder="1" applyAlignment="1">
      <alignment/>
    </xf>
    <xf numFmtId="0" fontId="88" fillId="39" borderId="16" xfId="0" applyFont="1" applyFill="1" applyBorder="1" applyAlignment="1">
      <alignment horizontal="left"/>
    </xf>
    <xf numFmtId="1" fontId="88" fillId="39" borderId="17" xfId="0" applyNumberFormat="1" applyFont="1" applyFill="1" applyBorder="1" applyAlignment="1">
      <alignment/>
    </xf>
    <xf numFmtId="1" fontId="88" fillId="39" borderId="32" xfId="0" applyNumberFormat="1" applyFont="1" applyFill="1" applyBorder="1" applyAlignment="1">
      <alignment/>
    </xf>
    <xf numFmtId="1" fontId="88" fillId="39" borderId="31" xfId="0" applyNumberFormat="1" applyFont="1" applyFill="1" applyBorder="1" applyAlignment="1">
      <alignment/>
    </xf>
    <xf numFmtId="0" fontId="92" fillId="49" borderId="53" xfId="0" applyFont="1" applyFill="1" applyBorder="1" applyAlignment="1">
      <alignment horizontal="center"/>
    </xf>
    <xf numFmtId="0" fontId="92" fillId="49" borderId="54" xfId="0" applyFont="1" applyFill="1" applyBorder="1" applyAlignment="1">
      <alignment horizontal="center"/>
    </xf>
    <xf numFmtId="0" fontId="92" fillId="49" borderId="55" xfId="0" applyFont="1" applyFill="1" applyBorder="1" applyAlignment="1">
      <alignment horizontal="center"/>
    </xf>
    <xf numFmtId="0" fontId="92" fillId="49" borderId="56" xfId="0" applyFont="1" applyFill="1" applyBorder="1" applyAlignment="1">
      <alignment/>
    </xf>
    <xf numFmtId="3" fontId="93" fillId="49" borderId="43" xfId="0" applyNumberFormat="1" applyFont="1" applyFill="1" applyBorder="1" applyAlignment="1">
      <alignment horizontal="right"/>
    </xf>
    <xf numFmtId="3" fontId="93" fillId="49" borderId="44" xfId="0" applyNumberFormat="1" applyFont="1" applyFill="1" applyBorder="1" applyAlignment="1">
      <alignment horizontal="right"/>
    </xf>
    <xf numFmtId="3" fontId="93" fillId="49" borderId="21" xfId="0" applyNumberFormat="1" applyFont="1" applyFill="1" applyBorder="1" applyAlignment="1">
      <alignment horizontal="right"/>
    </xf>
    <xf numFmtId="3" fontId="93" fillId="49" borderId="45" xfId="0" applyNumberFormat="1" applyFont="1" applyFill="1" applyBorder="1" applyAlignment="1">
      <alignment horizontal="right"/>
    </xf>
    <xf numFmtId="0" fontId="93" fillId="49" borderId="15" xfId="0" applyFont="1" applyFill="1" applyBorder="1" applyAlignment="1">
      <alignment/>
    </xf>
    <xf numFmtId="0" fontId="92" fillId="49" borderId="57" xfId="0" applyFont="1" applyFill="1" applyBorder="1" applyAlignment="1">
      <alignment horizontal="center"/>
    </xf>
    <xf numFmtId="0" fontId="92" fillId="49" borderId="40" xfId="0" applyFont="1" applyFill="1" applyBorder="1" applyAlignment="1">
      <alignment horizontal="center"/>
    </xf>
    <xf numFmtId="0" fontId="92" fillId="49" borderId="58" xfId="0" applyFont="1" applyFill="1" applyBorder="1" applyAlignment="1">
      <alignment horizontal="center"/>
    </xf>
    <xf numFmtId="0" fontId="92" fillId="49" borderId="49" xfId="0" applyFont="1" applyFill="1" applyBorder="1" applyAlignment="1">
      <alignment horizontal="center"/>
    </xf>
    <xf numFmtId="3" fontId="93" fillId="49" borderId="28" xfId="0" applyNumberFormat="1" applyFont="1" applyFill="1" applyBorder="1" applyAlignment="1">
      <alignment horizontal="right"/>
    </xf>
    <xf numFmtId="0" fontId="93" fillId="49" borderId="31" xfId="0" applyFont="1" applyFill="1" applyBorder="1" applyAlignment="1" applyProtection="1">
      <alignment/>
      <protection/>
    </xf>
    <xf numFmtId="3" fontId="93" fillId="49" borderId="50" xfId="0" applyNumberFormat="1" applyFont="1" applyFill="1" applyBorder="1" applyAlignment="1" applyProtection="1">
      <alignment horizontal="right"/>
      <protection/>
    </xf>
    <xf numFmtId="3" fontId="93" fillId="49" borderId="51" xfId="0" applyNumberFormat="1" applyFont="1" applyFill="1" applyBorder="1" applyAlignment="1" applyProtection="1">
      <alignment horizontal="right"/>
      <protection/>
    </xf>
    <xf numFmtId="3" fontId="93" fillId="49" borderId="51" xfId="0" applyNumberFormat="1" applyFont="1" applyFill="1" applyBorder="1" applyAlignment="1" applyProtection="1">
      <alignment/>
      <protection/>
    </xf>
    <xf numFmtId="3" fontId="93" fillId="49" borderId="52" xfId="0" applyNumberFormat="1" applyFont="1" applyFill="1" applyBorder="1" applyAlignment="1" applyProtection="1">
      <alignment/>
      <protection/>
    </xf>
    <xf numFmtId="3" fontId="94" fillId="49" borderId="51" xfId="0" applyNumberFormat="1" applyFont="1" applyFill="1" applyBorder="1" applyAlignment="1" applyProtection="1">
      <alignment horizontal="right"/>
      <protection/>
    </xf>
    <xf numFmtId="0" fontId="93" fillId="49" borderId="15" xfId="0" applyFont="1" applyFill="1" applyBorder="1" applyAlignment="1">
      <alignment vertical="center" wrapText="1"/>
    </xf>
    <xf numFmtId="0" fontId="93" fillId="49" borderId="47" xfId="0" applyFont="1" applyFill="1" applyBorder="1" applyAlignment="1">
      <alignment horizontal="center" vertical="center" wrapText="1"/>
    </xf>
    <xf numFmtId="0" fontId="93" fillId="49" borderId="48" xfId="0" applyFont="1" applyFill="1" applyBorder="1" applyAlignment="1">
      <alignment horizontal="center" wrapText="1"/>
    </xf>
    <xf numFmtId="0" fontId="93" fillId="49" borderId="68" xfId="0" applyFont="1" applyFill="1" applyBorder="1" applyAlignment="1">
      <alignment horizontal="center"/>
    </xf>
    <xf numFmtId="3" fontId="93" fillId="49" borderId="67" xfId="50" applyNumberFormat="1" applyFont="1" applyFill="1" applyBorder="1" applyAlignment="1">
      <alignment/>
    </xf>
    <xf numFmtId="3" fontId="93" fillId="49" borderId="28" xfId="50" applyNumberFormat="1" applyFont="1" applyFill="1" applyBorder="1" applyAlignment="1">
      <alignment/>
    </xf>
    <xf numFmtId="0" fontId="92" fillId="49" borderId="17" xfId="0" applyFont="1" applyFill="1" applyBorder="1" applyAlignment="1">
      <alignment/>
    </xf>
    <xf numFmtId="0" fontId="93" fillId="49" borderId="39" xfId="0" applyFont="1" applyFill="1" applyBorder="1" applyAlignment="1">
      <alignment/>
    </xf>
    <xf numFmtId="0" fontId="93" fillId="49" borderId="40" xfId="0" applyFont="1" applyFill="1" applyBorder="1" applyAlignment="1">
      <alignment/>
    </xf>
    <xf numFmtId="0" fontId="93" fillId="49" borderId="40" xfId="0" applyFont="1" applyFill="1" applyBorder="1" applyAlignment="1">
      <alignment horizontal="left"/>
    </xf>
    <xf numFmtId="0" fontId="93" fillId="49" borderId="41" xfId="0" applyFont="1" applyFill="1" applyBorder="1" applyAlignment="1">
      <alignment horizontal="center"/>
    </xf>
    <xf numFmtId="0" fontId="93" fillId="49" borderId="42" xfId="0" applyFont="1" applyFill="1" applyBorder="1" applyAlignment="1">
      <alignment/>
    </xf>
    <xf numFmtId="3" fontId="93" fillId="49" borderId="43" xfId="0" applyNumberFormat="1" applyFont="1" applyFill="1" applyBorder="1" applyAlignment="1">
      <alignment/>
    </xf>
    <xf numFmtId="3" fontId="93" fillId="49" borderId="21" xfId="0" applyNumberFormat="1" applyFont="1" applyFill="1" applyBorder="1" applyAlignment="1">
      <alignment/>
    </xf>
    <xf numFmtId="3" fontId="93" fillId="49" borderId="22" xfId="0" applyNumberFormat="1" applyFont="1" applyFill="1" applyBorder="1" applyAlignment="1">
      <alignment/>
    </xf>
    <xf numFmtId="3" fontId="93" fillId="49" borderId="61" xfId="0" applyNumberFormat="1" applyFont="1" applyFill="1" applyBorder="1" applyAlignment="1">
      <alignment/>
    </xf>
    <xf numFmtId="0" fontId="93" fillId="49" borderId="38" xfId="0" applyFont="1" applyFill="1" applyBorder="1" applyAlignment="1">
      <alignment horizontal="left"/>
    </xf>
    <xf numFmtId="0" fontId="93" fillId="49" borderId="17" xfId="0" applyFont="1" applyFill="1" applyBorder="1" applyAlignment="1">
      <alignment/>
    </xf>
    <xf numFmtId="0" fontId="93" fillId="49" borderId="32" xfId="0" applyFont="1" applyFill="1" applyBorder="1" applyAlignment="1">
      <alignment/>
    </xf>
    <xf numFmtId="0" fontId="93" fillId="49" borderId="31" xfId="0" applyFont="1" applyFill="1" applyBorder="1" applyAlignment="1">
      <alignment/>
    </xf>
    <xf numFmtId="0" fontId="93" fillId="49" borderId="16" xfId="0" applyFont="1" applyFill="1" applyBorder="1" applyAlignment="1">
      <alignment horizontal="left"/>
    </xf>
    <xf numFmtId="1" fontId="93" fillId="49" borderId="17" xfId="0" applyNumberFormat="1" applyFont="1" applyFill="1" applyBorder="1" applyAlignment="1">
      <alignment/>
    </xf>
    <xf numFmtId="1" fontId="93" fillId="49" borderId="32" xfId="0" applyNumberFormat="1" applyFont="1" applyFill="1" applyBorder="1" applyAlignment="1">
      <alignment/>
    </xf>
    <xf numFmtId="1" fontId="93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4" fillId="23" borderId="3" xfId="38" applyBorder="1" applyAlignment="1" applyProtection="1">
      <alignment horizontal="center" vertical="center" textRotation="45" wrapText="1"/>
      <protection hidden="1"/>
    </xf>
    <xf numFmtId="0" fontId="64" fillId="24" borderId="3" xfId="39" applyBorder="1" applyAlignment="1" applyProtection="1">
      <alignment horizontal="center" vertical="center" textRotation="45" wrapText="1"/>
      <protection hidden="1"/>
    </xf>
    <xf numFmtId="0" fontId="64" fillId="25" borderId="3" xfId="40" applyBorder="1" applyAlignment="1" applyProtection="1">
      <alignment horizontal="center" vertical="center" textRotation="45" wrapText="1"/>
      <protection hidden="1"/>
    </xf>
    <xf numFmtId="0" fontId="64" fillId="26" borderId="3" xfId="41" applyBorder="1" applyAlignment="1" applyProtection="1">
      <alignment horizontal="center" vertical="center" textRotation="45" wrapText="1"/>
      <protection hidden="1"/>
    </xf>
    <xf numFmtId="0" fontId="64" fillId="27" borderId="3" xfId="42" applyBorder="1" applyAlignment="1" applyProtection="1">
      <alignment horizontal="center" vertical="center" textRotation="45" wrapText="1"/>
      <protection hidden="1"/>
    </xf>
    <xf numFmtId="0" fontId="64" fillId="28" borderId="3" xfId="43" applyBorder="1" applyAlignment="1" applyProtection="1">
      <alignment horizontal="center" vertical="center" textRotation="45" wrapText="1"/>
      <protection hidden="1"/>
    </xf>
    <xf numFmtId="0" fontId="64" fillId="14" borderId="3" xfId="27" applyBorder="1" applyAlignment="1" applyProtection="1">
      <alignment horizontal="center" vertical="center" textRotation="45" wrapText="1"/>
      <protection hidden="1"/>
    </xf>
    <xf numFmtId="0" fontId="64" fillId="15" borderId="3" xfId="28" applyBorder="1" applyAlignment="1" applyProtection="1">
      <alignment horizontal="center" vertical="center" textRotation="45" wrapText="1"/>
      <protection hidden="1"/>
    </xf>
    <xf numFmtId="0" fontId="64" fillId="16" borderId="3" xfId="29" applyBorder="1" applyAlignment="1" applyProtection="1">
      <alignment horizontal="center" vertical="center" textRotation="45" wrapText="1"/>
      <protection hidden="1"/>
    </xf>
    <xf numFmtId="0" fontId="64" fillId="17" borderId="3" xfId="30" applyBorder="1" applyAlignment="1" applyProtection="1">
      <alignment horizontal="center" vertical="center" textRotation="45" wrapText="1"/>
      <protection hidden="1"/>
    </xf>
    <xf numFmtId="0" fontId="64" fillId="18" borderId="3" xfId="31" applyBorder="1" applyAlignment="1" applyProtection="1">
      <alignment horizontal="center" vertical="center" textRotation="45" wrapText="1"/>
      <protection hidden="1"/>
    </xf>
    <xf numFmtId="0" fontId="64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1" fillId="0" borderId="0" xfId="0" applyFont="1" applyAlignment="1">
      <alignment/>
    </xf>
    <xf numFmtId="3" fontId="97" fillId="44" borderId="38" xfId="50" applyNumberFormat="1" applyFont="1" applyFill="1" applyBorder="1" applyAlignment="1">
      <alignment/>
    </xf>
    <xf numFmtId="3" fontId="97" fillId="44" borderId="17" xfId="50" applyNumberFormat="1" applyFont="1" applyFill="1" applyBorder="1" applyAlignment="1">
      <alignment/>
    </xf>
    <xf numFmtId="3" fontId="97" fillId="44" borderId="32" xfId="50" applyNumberFormat="1" applyFont="1" applyFill="1" applyBorder="1" applyAlignment="1">
      <alignment/>
    </xf>
    <xf numFmtId="3" fontId="98" fillId="11" borderId="38" xfId="50" applyNumberFormat="1" applyFont="1" applyFill="1" applyBorder="1" applyAlignment="1">
      <alignment/>
    </xf>
    <xf numFmtId="3" fontId="98" fillId="11" borderId="17" xfId="50" applyNumberFormat="1" applyFont="1" applyFill="1" applyBorder="1" applyAlignment="1">
      <alignment/>
    </xf>
    <xf numFmtId="3" fontId="98" fillId="11" borderId="32" xfId="50" applyNumberFormat="1" applyFont="1" applyFill="1" applyBorder="1" applyAlignment="1">
      <alignment/>
    </xf>
    <xf numFmtId="3" fontId="98" fillId="39" borderId="38" xfId="50" applyNumberFormat="1" applyFont="1" applyFill="1" applyBorder="1" applyAlignment="1">
      <alignment/>
    </xf>
    <xf numFmtId="3" fontId="98" fillId="39" borderId="17" xfId="50" applyNumberFormat="1" applyFont="1" applyFill="1" applyBorder="1" applyAlignment="1">
      <alignment/>
    </xf>
    <xf numFmtId="3" fontId="98" fillId="39" borderId="32" xfId="50" applyNumberFormat="1" applyFont="1" applyFill="1" applyBorder="1" applyAlignment="1">
      <alignment/>
    </xf>
    <xf numFmtId="3" fontId="98" fillId="39" borderId="65" xfId="50" applyNumberFormat="1" applyFont="1" applyFill="1" applyBorder="1" applyAlignment="1">
      <alignment/>
    </xf>
    <xf numFmtId="4" fontId="98" fillId="39" borderId="32" xfId="50" applyNumberFormat="1" applyFont="1" applyFill="1" applyBorder="1" applyAlignment="1">
      <alignment/>
    </xf>
    <xf numFmtId="3" fontId="98" fillId="48" borderId="38" xfId="50" applyNumberFormat="1" applyFont="1" applyFill="1" applyBorder="1" applyAlignment="1">
      <alignment/>
    </xf>
    <xf numFmtId="3" fontId="98" fillId="48" borderId="17" xfId="50" applyNumberFormat="1" applyFont="1" applyFill="1" applyBorder="1" applyAlignment="1">
      <alignment/>
    </xf>
    <xf numFmtId="3" fontId="98" fillId="48" borderId="32" xfId="50" applyNumberFormat="1" applyFont="1" applyFill="1" applyBorder="1" applyAlignment="1">
      <alignment/>
    </xf>
    <xf numFmtId="3" fontId="98" fillId="48" borderId="65" xfId="50" applyNumberFormat="1" applyFont="1" applyFill="1" applyBorder="1" applyAlignment="1">
      <alignment/>
    </xf>
    <xf numFmtId="4" fontId="98" fillId="48" borderId="32" xfId="50" applyNumberFormat="1" applyFont="1" applyFill="1" applyBorder="1" applyAlignment="1">
      <alignment/>
    </xf>
    <xf numFmtId="3" fontId="98" fillId="48" borderId="31" xfId="50" applyNumberFormat="1" applyFont="1" applyFill="1" applyBorder="1" applyAlignment="1">
      <alignment/>
    </xf>
    <xf numFmtId="4" fontId="97" fillId="49" borderId="32" xfId="50" applyNumberFormat="1" applyFont="1" applyFill="1" applyBorder="1" applyAlignment="1">
      <alignment/>
    </xf>
    <xf numFmtId="3" fontId="97" fillId="49" borderId="38" xfId="50" applyNumberFormat="1" applyFont="1" applyFill="1" applyBorder="1" applyAlignment="1">
      <alignment/>
    </xf>
    <xf numFmtId="3" fontId="97" fillId="49" borderId="17" xfId="50" applyNumberFormat="1" applyFont="1" applyFill="1" applyBorder="1" applyAlignment="1">
      <alignment/>
    </xf>
    <xf numFmtId="3" fontId="97" fillId="49" borderId="32" xfId="50" applyNumberFormat="1" applyFont="1" applyFill="1" applyBorder="1" applyAlignment="1">
      <alignment/>
    </xf>
    <xf numFmtId="3" fontId="97" fillId="49" borderId="65" xfId="50" applyNumberFormat="1" applyFont="1" applyFill="1" applyBorder="1" applyAlignment="1">
      <alignment/>
    </xf>
    <xf numFmtId="3" fontId="99" fillId="44" borderId="11" xfId="50" applyNumberFormat="1" applyFont="1" applyFill="1" applyBorder="1" applyAlignment="1" applyProtection="1">
      <alignment/>
      <protection locked="0"/>
    </xf>
    <xf numFmtId="180" fontId="99" fillId="44" borderId="11" xfId="50" applyNumberFormat="1" applyFont="1" applyFill="1" applyBorder="1" applyAlignment="1" applyProtection="1">
      <alignment/>
      <protection locked="0"/>
    </xf>
    <xf numFmtId="180" fontId="99" fillId="44" borderId="11" xfId="50" applyNumberFormat="1" applyFont="1" applyFill="1" applyBorder="1" applyAlignment="1" applyProtection="1">
      <alignment/>
      <protection locked="0"/>
    </xf>
    <xf numFmtId="3" fontId="97" fillId="44" borderId="65" xfId="50" applyNumberFormat="1" applyFont="1" applyFill="1" applyBorder="1" applyAlignment="1" applyProtection="1">
      <alignment/>
      <protection locked="0"/>
    </xf>
    <xf numFmtId="4" fontId="97" fillId="44" borderId="32" xfId="50" applyNumberFormat="1" applyFont="1" applyFill="1" applyBorder="1" applyAlignment="1" applyProtection="1">
      <alignment/>
      <protection locked="0"/>
    </xf>
    <xf numFmtId="3" fontId="97" fillId="44" borderId="32" xfId="50" applyNumberFormat="1" applyFont="1" applyFill="1" applyBorder="1" applyAlignment="1" applyProtection="1">
      <alignment/>
      <protection locked="0"/>
    </xf>
    <xf numFmtId="4" fontId="97" fillId="44" borderId="31" xfId="50" applyNumberFormat="1" applyFont="1" applyFill="1" applyBorder="1" applyAlignment="1" applyProtection="1">
      <alignment/>
      <protection locked="0"/>
    </xf>
    <xf numFmtId="0" fontId="64" fillId="35" borderId="0" xfId="0" applyFont="1" applyFill="1" applyAlignment="1">
      <alignment/>
    </xf>
    <xf numFmtId="0" fontId="64" fillId="0" borderId="0" xfId="0" applyFont="1" applyAlignment="1">
      <alignment/>
    </xf>
    <xf numFmtId="3" fontId="86" fillId="11" borderId="11" xfId="50" applyNumberFormat="1" applyFont="1" applyFill="1" applyBorder="1" applyAlignment="1" applyProtection="1">
      <alignment/>
      <protection locked="0"/>
    </xf>
    <xf numFmtId="180" fontId="86" fillId="11" borderId="11" xfId="50" applyNumberFormat="1" applyFont="1" applyFill="1" applyBorder="1" applyAlignment="1" applyProtection="1">
      <alignment/>
      <protection locked="0"/>
    </xf>
    <xf numFmtId="180" fontId="86" fillId="11" borderId="11" xfId="50" applyNumberFormat="1" applyFont="1" applyFill="1" applyBorder="1" applyAlignment="1" applyProtection="1">
      <alignment/>
      <protection locked="0"/>
    </xf>
    <xf numFmtId="3" fontId="98" fillId="11" borderId="65" xfId="50" applyNumberFormat="1" applyFont="1" applyFill="1" applyBorder="1" applyAlignment="1" applyProtection="1">
      <alignment/>
      <protection locked="0"/>
    </xf>
    <xf numFmtId="4" fontId="98" fillId="11" borderId="32" xfId="50" applyNumberFormat="1" applyFont="1" applyFill="1" applyBorder="1" applyAlignment="1" applyProtection="1">
      <alignment/>
      <protection locked="0"/>
    </xf>
    <xf numFmtId="3" fontId="98" fillId="11" borderId="32" xfId="50" applyNumberFormat="1" applyFont="1" applyFill="1" applyBorder="1" applyAlignment="1" applyProtection="1">
      <alignment/>
      <protection locked="0"/>
    </xf>
    <xf numFmtId="3" fontId="98" fillId="11" borderId="31" xfId="50" applyNumberFormat="1" applyFont="1" applyFill="1" applyBorder="1" applyAlignment="1" applyProtection="1">
      <alignment/>
      <protection locked="0"/>
    </xf>
    <xf numFmtId="3" fontId="86" fillId="48" borderId="11" xfId="50" applyNumberFormat="1" applyFont="1" applyFill="1" applyBorder="1" applyAlignment="1" applyProtection="1">
      <alignment/>
      <protection locked="0"/>
    </xf>
    <xf numFmtId="180" fontId="86" fillId="48" borderId="11" xfId="50" applyNumberFormat="1" applyFont="1" applyFill="1" applyBorder="1" applyAlignment="1" applyProtection="1">
      <alignment/>
      <protection locked="0"/>
    </xf>
    <xf numFmtId="180" fontId="86" fillId="48" borderId="11" xfId="50" applyNumberFormat="1" applyFont="1" applyFill="1" applyBorder="1" applyAlignment="1" applyProtection="1">
      <alignment/>
      <protection locked="0"/>
    </xf>
    <xf numFmtId="3" fontId="86" fillId="39" borderId="11" xfId="50" applyNumberFormat="1" applyFont="1" applyFill="1" applyBorder="1" applyAlignment="1" applyProtection="1">
      <alignment/>
      <protection locked="0"/>
    </xf>
    <xf numFmtId="180" fontId="86" fillId="39" borderId="11" xfId="50" applyNumberFormat="1" applyFont="1" applyFill="1" applyBorder="1" applyAlignment="1" applyProtection="1">
      <alignment/>
      <protection locked="0"/>
    </xf>
    <xf numFmtId="180" fontId="86" fillId="39" borderId="11" xfId="50" applyNumberFormat="1" applyFont="1" applyFill="1" applyBorder="1" applyAlignment="1" applyProtection="1">
      <alignment/>
      <protection locked="0"/>
    </xf>
    <xf numFmtId="3" fontId="99" fillId="49" borderId="11" xfId="50" applyNumberFormat="1" applyFont="1" applyFill="1" applyBorder="1" applyAlignment="1" applyProtection="1">
      <alignment/>
      <protection locked="0"/>
    </xf>
    <xf numFmtId="180" fontId="99" fillId="49" borderId="11" xfId="50" applyNumberFormat="1" applyFont="1" applyFill="1" applyBorder="1" applyAlignment="1" applyProtection="1">
      <alignment/>
      <protection locked="0"/>
    </xf>
    <xf numFmtId="180" fontId="99" fillId="49" borderId="11" xfId="50" applyNumberFormat="1" applyFont="1" applyFill="1" applyBorder="1" applyAlignment="1" applyProtection="1">
      <alignment/>
      <protection locked="0"/>
    </xf>
    <xf numFmtId="4" fontId="98" fillId="39" borderId="31" xfId="50" applyNumberFormat="1" applyFont="1" applyFill="1" applyBorder="1" applyAlignment="1">
      <alignment/>
    </xf>
    <xf numFmtId="4" fontId="97" fillId="49" borderId="31" xfId="50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 horizontal="right"/>
      <protection/>
    </xf>
    <xf numFmtId="3" fontId="19" fillId="0" borderId="11" xfId="0" applyNumberFormat="1" applyFont="1" applyFill="1" applyBorder="1" applyAlignment="1" applyProtection="1">
      <alignment horizontal="right"/>
      <protection/>
    </xf>
    <xf numFmtId="3" fontId="22" fillId="35" borderId="11" xfId="0" applyNumberFormat="1" applyFont="1" applyFill="1" applyBorder="1" applyAlignment="1" applyProtection="1">
      <alignment horizontal="right"/>
      <protection/>
    </xf>
    <xf numFmtId="3" fontId="19" fillId="35" borderId="11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>
      <alignment/>
    </xf>
    <xf numFmtId="0" fontId="0" fillId="0" borderId="20" xfId="0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8" fillId="16" borderId="15" xfId="0" applyFont="1" applyFill="1" applyBorder="1" applyAlignment="1">
      <alignment horizontal="left"/>
    </xf>
    <xf numFmtId="0" fontId="18" fillId="16" borderId="69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91" fillId="0" borderId="0" xfId="0" applyFont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3" fontId="18" fillId="34" borderId="70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70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4" fontId="18" fillId="10" borderId="11" xfId="50" applyNumberFormat="1" applyFont="1" applyFill="1" applyBorder="1" applyAlignment="1">
      <alignment horizontal="left"/>
    </xf>
    <xf numFmtId="44" fontId="18" fillId="10" borderId="28" xfId="50" applyNumberFormat="1" applyFont="1" applyFill="1" applyBorder="1" applyAlignment="1">
      <alignment horizontal="left"/>
    </xf>
    <xf numFmtId="44" fontId="16" fillId="0" borderId="63" xfId="53" applyFont="1" applyBorder="1" applyAlignment="1">
      <alignment horizontal="center"/>
    </xf>
    <xf numFmtId="44" fontId="16" fillId="0" borderId="62" xfId="53" applyFont="1" applyBorder="1" applyAlignment="1">
      <alignment horizontal="center"/>
    </xf>
    <xf numFmtId="44" fontId="16" fillId="0" borderId="61" xfId="53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81" fillId="10" borderId="36" xfId="0" applyFont="1" applyFill="1" applyBorder="1" applyAlignment="1">
      <alignment horizontal="center"/>
    </xf>
    <xf numFmtId="0" fontId="81" fillId="10" borderId="37" xfId="0" applyFont="1" applyFill="1" applyBorder="1" applyAlignment="1">
      <alignment horizontal="center"/>
    </xf>
    <xf numFmtId="0" fontId="81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1" xfId="0" applyFont="1" applyFill="1" applyBorder="1" applyAlignment="1">
      <alignment horizontal="center" vertical="center"/>
    </xf>
    <xf numFmtId="44" fontId="86" fillId="0" borderId="11" xfId="50" applyNumberFormat="1" applyFont="1" applyBorder="1" applyAlignment="1" applyProtection="1">
      <alignment horizontal="left"/>
      <protection locked="0"/>
    </xf>
    <xf numFmtId="44" fontId="86" fillId="0" borderId="28" xfId="50" applyNumberFormat="1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2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11" fillId="34" borderId="64" xfId="0" applyFont="1" applyFill="1" applyBorder="1" applyAlignment="1">
      <alignment horizontal="center"/>
    </xf>
    <xf numFmtId="0" fontId="11" fillId="34" borderId="70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69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left" wrapText="1"/>
      <protection/>
    </xf>
    <xf numFmtId="0" fontId="76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center" wrapText="1"/>
      <protection/>
    </xf>
    <xf numFmtId="1" fontId="86" fillId="0" borderId="33" xfId="50" applyNumberFormat="1" applyFont="1" applyBorder="1" applyAlignment="1" applyProtection="1">
      <alignment horizontal="right"/>
      <protection locked="0"/>
    </xf>
    <xf numFmtId="1" fontId="86" fillId="0" borderId="21" xfId="50" applyNumberFormat="1" applyFont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44" fontId="86" fillId="0" borderId="32" xfId="50" applyNumberFormat="1" applyFont="1" applyBorder="1" applyAlignment="1" applyProtection="1">
      <alignment horizontal="left"/>
      <protection locked="0"/>
    </xf>
    <xf numFmtId="44" fontId="86" fillId="0" borderId="31" xfId="50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18" fillId="37" borderId="69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100" fillId="0" borderId="63" xfId="0" applyFont="1" applyBorder="1" applyAlignment="1">
      <alignment horizontal="left" vertical="top" wrapText="1"/>
    </xf>
    <xf numFmtId="0" fontId="100" fillId="0" borderId="62" xfId="0" applyFont="1" applyBorder="1" applyAlignment="1">
      <alignment horizontal="left" vertical="top" wrapText="1"/>
    </xf>
    <xf numFmtId="0" fontId="100" fillId="0" borderId="61" xfId="0" applyFont="1" applyBorder="1" applyAlignment="1">
      <alignment horizontal="left" vertical="top" wrapText="1"/>
    </xf>
    <xf numFmtId="0" fontId="100" fillId="0" borderId="10" xfId="0" applyFont="1" applyBorder="1" applyAlignment="1">
      <alignment horizontal="left" vertical="top" wrapText="1"/>
    </xf>
    <xf numFmtId="0" fontId="100" fillId="0" borderId="0" xfId="0" applyFont="1" applyBorder="1" applyAlignment="1">
      <alignment horizontal="left" vertical="top" wrapText="1"/>
    </xf>
    <xf numFmtId="0" fontId="100" fillId="0" borderId="25" xfId="0" applyFont="1" applyBorder="1" applyAlignment="1">
      <alignment horizontal="left" vertical="top" wrapText="1"/>
    </xf>
    <xf numFmtId="0" fontId="100" fillId="0" borderId="23" xfId="0" applyFont="1" applyBorder="1" applyAlignment="1">
      <alignment horizontal="left" vertical="top" wrapText="1"/>
    </xf>
    <xf numFmtId="0" fontId="100" fillId="0" borderId="24" xfId="0" applyFont="1" applyBorder="1" applyAlignment="1">
      <alignment horizontal="left" vertical="top" wrapText="1"/>
    </xf>
    <xf numFmtId="0" fontId="100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00" fillId="0" borderId="63" xfId="0" applyFont="1" applyBorder="1" applyAlignment="1">
      <alignment horizontal="left" wrapText="1"/>
    </xf>
    <xf numFmtId="0" fontId="100" fillId="0" borderId="62" xfId="0" applyFont="1" applyBorder="1" applyAlignment="1">
      <alignment horizontal="left" wrapText="1"/>
    </xf>
    <xf numFmtId="0" fontId="100" fillId="0" borderId="61" xfId="0" applyFont="1" applyBorder="1" applyAlignment="1">
      <alignment horizontal="left" wrapText="1"/>
    </xf>
    <xf numFmtId="0" fontId="100" fillId="0" borderId="10" xfId="0" applyFont="1" applyBorder="1" applyAlignment="1">
      <alignment horizontal="left" wrapText="1"/>
    </xf>
    <xf numFmtId="0" fontId="100" fillId="0" borderId="0" xfId="0" applyFont="1" applyBorder="1" applyAlignment="1">
      <alignment horizontal="left" wrapText="1"/>
    </xf>
    <xf numFmtId="0" fontId="100" fillId="0" borderId="25" xfId="0" applyFont="1" applyBorder="1" applyAlignment="1">
      <alignment horizontal="left" wrapText="1"/>
    </xf>
    <xf numFmtId="0" fontId="100" fillId="0" borderId="23" xfId="0" applyFont="1" applyBorder="1" applyAlignment="1">
      <alignment horizontal="left" wrapText="1"/>
    </xf>
    <xf numFmtId="0" fontId="100" fillId="0" borderId="24" xfId="0" applyFont="1" applyBorder="1" applyAlignment="1">
      <alignment horizontal="left" wrapText="1"/>
    </xf>
    <xf numFmtId="0" fontId="100" fillId="0" borderId="26" xfId="0" applyFont="1" applyBorder="1" applyAlignment="1">
      <alignment horizontal="left" wrapText="1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50" applyNumberFormat="1" applyFont="1" applyFill="1" applyBorder="1" applyAlignment="1">
      <alignment horizontal="left"/>
    </xf>
    <xf numFmtId="44" fontId="18" fillId="11" borderId="28" xfId="50" applyNumberFormat="1" applyFont="1" applyFill="1" applyBorder="1" applyAlignment="1">
      <alignment horizontal="left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1" xfId="0" applyFont="1" applyFill="1" applyBorder="1" applyAlignment="1">
      <alignment horizontal="center" vertical="center"/>
    </xf>
    <xf numFmtId="3" fontId="18" fillId="11" borderId="70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81" fillId="11" borderId="36" xfId="0" applyFont="1" applyFill="1" applyBorder="1" applyAlignment="1">
      <alignment horizontal="center"/>
    </xf>
    <xf numFmtId="0" fontId="81" fillId="11" borderId="37" xfId="0" applyFont="1" applyFill="1" applyBorder="1" applyAlignment="1">
      <alignment horizontal="center"/>
    </xf>
    <xf numFmtId="0" fontId="81" fillId="11" borderId="30" xfId="0" applyFont="1" applyFill="1" applyBorder="1" applyAlignment="1">
      <alignment horizontal="center"/>
    </xf>
    <xf numFmtId="0" fontId="18" fillId="11" borderId="64" xfId="0" applyFont="1" applyFill="1" applyBorder="1" applyAlignment="1">
      <alignment horizontal="center" vertical="center"/>
    </xf>
    <xf numFmtId="0" fontId="18" fillId="11" borderId="70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69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2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1" fillId="11" borderId="64" xfId="0" applyFont="1" applyFill="1" applyBorder="1" applyAlignment="1">
      <alignment horizontal="center"/>
    </xf>
    <xf numFmtId="0" fontId="11" fillId="11" borderId="70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50" applyNumberFormat="1" applyFont="1" applyFill="1" applyBorder="1" applyAlignment="1">
      <alignment horizontal="left"/>
    </xf>
    <xf numFmtId="44" fontId="18" fillId="38" borderId="28" xfId="50" applyNumberFormat="1" applyFont="1" applyFill="1" applyBorder="1" applyAlignment="1">
      <alignment horizontal="left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1" xfId="0" applyFont="1" applyFill="1" applyBorder="1" applyAlignment="1">
      <alignment horizontal="center" vertical="center"/>
    </xf>
    <xf numFmtId="3" fontId="18" fillId="38" borderId="70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81" fillId="38" borderId="36" xfId="0" applyFont="1" applyFill="1" applyBorder="1" applyAlignment="1">
      <alignment horizontal="center"/>
    </xf>
    <xf numFmtId="0" fontId="81" fillId="38" borderId="37" xfId="0" applyFont="1" applyFill="1" applyBorder="1" applyAlignment="1">
      <alignment horizontal="center"/>
    </xf>
    <xf numFmtId="0" fontId="81" fillId="38" borderId="30" xfId="0" applyFont="1" applyFill="1" applyBorder="1" applyAlignment="1">
      <alignment horizontal="center"/>
    </xf>
    <xf numFmtId="0" fontId="18" fillId="38" borderId="64" xfId="0" applyFont="1" applyFill="1" applyBorder="1" applyAlignment="1">
      <alignment horizontal="center" vertical="center"/>
    </xf>
    <xf numFmtId="0" fontId="18" fillId="38" borderId="70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69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2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1" fillId="38" borderId="64" xfId="0" applyFont="1" applyFill="1" applyBorder="1" applyAlignment="1">
      <alignment horizontal="center"/>
    </xf>
    <xf numFmtId="0" fontId="11" fillId="38" borderId="70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50" applyNumberFormat="1" applyFont="1" applyFill="1" applyBorder="1" applyAlignment="1">
      <alignment horizontal="left"/>
    </xf>
    <xf numFmtId="44" fontId="18" fillId="9" borderId="28" xfId="50" applyNumberFormat="1" applyFont="1" applyFill="1" applyBorder="1" applyAlignment="1">
      <alignment horizontal="left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1" xfId="0" applyFont="1" applyFill="1" applyBorder="1" applyAlignment="1">
      <alignment horizontal="center" vertical="center"/>
    </xf>
    <xf numFmtId="3" fontId="18" fillId="9" borderId="70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81" fillId="9" borderId="36" xfId="0" applyFont="1" applyFill="1" applyBorder="1" applyAlignment="1">
      <alignment horizontal="center"/>
    </xf>
    <xf numFmtId="0" fontId="81" fillId="9" borderId="37" xfId="0" applyFont="1" applyFill="1" applyBorder="1" applyAlignment="1">
      <alignment horizontal="center"/>
    </xf>
    <xf numFmtId="0" fontId="81" fillId="9" borderId="30" xfId="0" applyFont="1" applyFill="1" applyBorder="1" applyAlignment="1">
      <alignment horizontal="center"/>
    </xf>
    <xf numFmtId="0" fontId="18" fillId="9" borderId="64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69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2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1" fillId="9" borderId="64" xfId="0" applyFont="1" applyFill="1" applyBorder="1" applyAlignment="1">
      <alignment horizontal="center"/>
    </xf>
    <xf numFmtId="0" fontId="11" fillId="9" borderId="70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50" applyNumberFormat="1" applyFont="1" applyFill="1" applyBorder="1" applyAlignment="1">
      <alignment horizontal="left"/>
    </xf>
    <xf numFmtId="44" fontId="18" fillId="13" borderId="28" xfId="50" applyNumberFormat="1" applyFont="1" applyFill="1" applyBorder="1" applyAlignment="1">
      <alignment horizontal="left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1" xfId="0" applyFont="1" applyFill="1" applyBorder="1" applyAlignment="1">
      <alignment horizontal="center" vertical="center"/>
    </xf>
    <xf numFmtId="3" fontId="18" fillId="13" borderId="70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81" fillId="13" borderId="36" xfId="0" applyFont="1" applyFill="1" applyBorder="1" applyAlignment="1">
      <alignment horizontal="center"/>
    </xf>
    <xf numFmtId="0" fontId="81" fillId="13" borderId="37" xfId="0" applyFont="1" applyFill="1" applyBorder="1" applyAlignment="1">
      <alignment horizontal="center"/>
    </xf>
    <xf numFmtId="0" fontId="81" fillId="13" borderId="30" xfId="0" applyFont="1" applyFill="1" applyBorder="1" applyAlignment="1">
      <alignment horizontal="center"/>
    </xf>
    <xf numFmtId="0" fontId="18" fillId="13" borderId="64" xfId="0" applyFont="1" applyFill="1" applyBorder="1" applyAlignment="1">
      <alignment horizontal="center" vertical="center"/>
    </xf>
    <xf numFmtId="0" fontId="18" fillId="13" borderId="70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69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2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1" fillId="13" borderId="64" xfId="0" applyFont="1" applyFill="1" applyBorder="1" applyAlignment="1">
      <alignment horizontal="center"/>
    </xf>
    <xf numFmtId="0" fontId="11" fillId="13" borderId="70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50" applyNumberFormat="1" applyFont="1" applyFill="1" applyBorder="1" applyAlignment="1">
      <alignment horizontal="left"/>
    </xf>
    <xf numFmtId="44" fontId="18" fillId="40" borderId="28" xfId="50" applyNumberFormat="1" applyFont="1" applyFill="1" applyBorder="1" applyAlignment="1">
      <alignment horizontal="left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1" xfId="0" applyFont="1" applyFill="1" applyBorder="1" applyAlignment="1">
      <alignment horizontal="center" vertical="center"/>
    </xf>
    <xf numFmtId="3" fontId="18" fillId="40" borderId="70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81" fillId="40" borderId="36" xfId="0" applyFont="1" applyFill="1" applyBorder="1" applyAlignment="1">
      <alignment horizontal="center"/>
    </xf>
    <xf numFmtId="0" fontId="81" fillId="40" borderId="37" xfId="0" applyFont="1" applyFill="1" applyBorder="1" applyAlignment="1">
      <alignment horizontal="center"/>
    </xf>
    <xf numFmtId="0" fontId="81" fillId="40" borderId="30" xfId="0" applyFont="1" applyFill="1" applyBorder="1" applyAlignment="1">
      <alignment horizontal="center"/>
    </xf>
    <xf numFmtId="0" fontId="18" fillId="40" borderId="64" xfId="0" applyFont="1" applyFill="1" applyBorder="1" applyAlignment="1">
      <alignment horizontal="center" vertical="center"/>
    </xf>
    <xf numFmtId="0" fontId="18" fillId="40" borderId="70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69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2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1" fillId="40" borderId="64" xfId="0" applyFont="1" applyFill="1" applyBorder="1" applyAlignment="1">
      <alignment horizontal="center"/>
    </xf>
    <xf numFmtId="0" fontId="11" fillId="40" borderId="70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50" applyNumberFormat="1" applyFont="1" applyFill="1" applyBorder="1" applyAlignment="1">
      <alignment horizontal="left"/>
    </xf>
    <xf numFmtId="44" fontId="18" fillId="41" borderId="28" xfId="50" applyNumberFormat="1" applyFont="1" applyFill="1" applyBorder="1" applyAlignment="1">
      <alignment horizontal="left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1" xfId="0" applyFont="1" applyFill="1" applyBorder="1" applyAlignment="1">
      <alignment horizontal="center" vertical="center"/>
    </xf>
    <xf numFmtId="3" fontId="18" fillId="41" borderId="70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81" fillId="41" borderId="36" xfId="0" applyFont="1" applyFill="1" applyBorder="1" applyAlignment="1">
      <alignment horizontal="center"/>
    </xf>
    <xf numFmtId="0" fontId="81" fillId="41" borderId="37" xfId="0" applyFont="1" applyFill="1" applyBorder="1" applyAlignment="1">
      <alignment horizontal="center"/>
    </xf>
    <xf numFmtId="0" fontId="81" fillId="41" borderId="30" xfId="0" applyFont="1" applyFill="1" applyBorder="1" applyAlignment="1">
      <alignment horizontal="center"/>
    </xf>
    <xf numFmtId="0" fontId="18" fillId="41" borderId="64" xfId="0" applyFont="1" applyFill="1" applyBorder="1" applyAlignment="1">
      <alignment horizontal="center" vertical="center"/>
    </xf>
    <xf numFmtId="0" fontId="18" fillId="41" borderId="70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69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2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1" fillId="41" borderId="64" xfId="0" applyFont="1" applyFill="1" applyBorder="1" applyAlignment="1">
      <alignment horizontal="center"/>
    </xf>
    <xf numFmtId="0" fontId="11" fillId="41" borderId="70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50" applyNumberFormat="1" applyFont="1" applyFill="1" applyBorder="1" applyAlignment="1">
      <alignment horizontal="left"/>
    </xf>
    <xf numFmtId="44" fontId="18" fillId="42" borderId="28" xfId="50" applyNumberFormat="1" applyFont="1" applyFill="1" applyBorder="1" applyAlignment="1">
      <alignment horizontal="left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1" xfId="0" applyFont="1" applyFill="1" applyBorder="1" applyAlignment="1">
      <alignment horizontal="center" vertical="center"/>
    </xf>
    <xf numFmtId="3" fontId="18" fillId="42" borderId="70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81" fillId="42" borderId="36" xfId="0" applyFont="1" applyFill="1" applyBorder="1" applyAlignment="1">
      <alignment horizontal="center"/>
    </xf>
    <xf numFmtId="0" fontId="81" fillId="42" borderId="37" xfId="0" applyFont="1" applyFill="1" applyBorder="1" applyAlignment="1">
      <alignment horizontal="center"/>
    </xf>
    <xf numFmtId="0" fontId="81" fillId="42" borderId="30" xfId="0" applyFont="1" applyFill="1" applyBorder="1" applyAlignment="1">
      <alignment horizontal="center"/>
    </xf>
    <xf numFmtId="0" fontId="18" fillId="42" borderId="64" xfId="0" applyFont="1" applyFill="1" applyBorder="1" applyAlignment="1">
      <alignment horizontal="center" vertical="center"/>
    </xf>
    <xf numFmtId="0" fontId="18" fillId="42" borderId="70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69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2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1" fillId="42" borderId="64" xfId="0" applyFont="1" applyFill="1" applyBorder="1" applyAlignment="1">
      <alignment horizontal="center"/>
    </xf>
    <xf numFmtId="0" fontId="11" fillId="42" borderId="70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50" applyNumberFormat="1" applyFont="1" applyFill="1" applyBorder="1" applyAlignment="1">
      <alignment horizontal="left"/>
    </xf>
    <xf numFmtId="44" fontId="18" fillId="39" borderId="28" xfId="50" applyNumberFormat="1" applyFont="1" applyFill="1" applyBorder="1" applyAlignment="1">
      <alignment horizontal="left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1" xfId="0" applyFont="1" applyFill="1" applyBorder="1" applyAlignment="1">
      <alignment horizontal="center" vertical="center"/>
    </xf>
    <xf numFmtId="3" fontId="18" fillId="39" borderId="70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81" fillId="39" borderId="36" xfId="0" applyFont="1" applyFill="1" applyBorder="1" applyAlignment="1">
      <alignment horizontal="center"/>
    </xf>
    <xf numFmtId="0" fontId="81" fillId="39" borderId="37" xfId="0" applyFont="1" applyFill="1" applyBorder="1" applyAlignment="1">
      <alignment horizontal="center"/>
    </xf>
    <xf numFmtId="0" fontId="81" fillId="39" borderId="30" xfId="0" applyFont="1" applyFill="1" applyBorder="1" applyAlignment="1">
      <alignment horizontal="center"/>
    </xf>
    <xf numFmtId="0" fontId="18" fillId="39" borderId="64" xfId="0" applyFont="1" applyFill="1" applyBorder="1" applyAlignment="1">
      <alignment horizontal="center" vertical="center"/>
    </xf>
    <xf numFmtId="0" fontId="18" fillId="39" borderId="70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69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2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1" fillId="39" borderId="64" xfId="0" applyFont="1" applyFill="1" applyBorder="1" applyAlignment="1">
      <alignment horizontal="center"/>
    </xf>
    <xf numFmtId="0" fontId="11" fillId="39" borderId="70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50" applyNumberFormat="1" applyFont="1" applyFill="1" applyBorder="1" applyAlignment="1">
      <alignment horizontal="left"/>
    </xf>
    <xf numFmtId="44" fontId="18" fillId="32" borderId="28" xfId="50" applyNumberFormat="1" applyFont="1" applyFill="1" applyBorder="1" applyAlignment="1">
      <alignment horizontal="left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1" xfId="0" applyFont="1" applyFill="1" applyBorder="1" applyAlignment="1">
      <alignment horizontal="center" vertical="center"/>
    </xf>
    <xf numFmtId="3" fontId="18" fillId="32" borderId="70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81" fillId="32" borderId="36" xfId="0" applyFont="1" applyFill="1" applyBorder="1" applyAlignment="1">
      <alignment horizontal="center"/>
    </xf>
    <xf numFmtId="0" fontId="81" fillId="32" borderId="37" xfId="0" applyFont="1" applyFill="1" applyBorder="1" applyAlignment="1">
      <alignment horizontal="center"/>
    </xf>
    <xf numFmtId="0" fontId="81" fillId="32" borderId="30" xfId="0" applyFont="1" applyFill="1" applyBorder="1" applyAlignment="1">
      <alignment horizontal="center"/>
    </xf>
    <xf numFmtId="0" fontId="18" fillId="32" borderId="64" xfId="0" applyFont="1" applyFill="1" applyBorder="1" applyAlignment="1">
      <alignment horizontal="center" vertical="center"/>
    </xf>
    <xf numFmtId="0" fontId="18" fillId="32" borderId="70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69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2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1" fillId="32" borderId="64" xfId="0" applyFont="1" applyFill="1" applyBorder="1" applyAlignment="1">
      <alignment horizontal="center"/>
    </xf>
    <xf numFmtId="0" fontId="11" fillId="32" borderId="70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3" fontId="18" fillId="2" borderId="70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81" fillId="2" borderId="36" xfId="0" applyFont="1" applyFill="1" applyBorder="1" applyAlignment="1">
      <alignment horizontal="center"/>
    </xf>
    <xf numFmtId="0" fontId="81" fillId="2" borderId="37" xfId="0" applyFont="1" applyFill="1" applyBorder="1" applyAlignment="1">
      <alignment horizontal="center"/>
    </xf>
    <xf numFmtId="0" fontId="81" fillId="2" borderId="30" xfId="0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1" fillId="2" borderId="64" xfId="0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1" xfId="0" applyFont="1" applyFill="1" applyBorder="1" applyAlignment="1">
      <alignment horizontal="center" vertical="center"/>
    </xf>
    <xf numFmtId="3" fontId="18" fillId="43" borderId="70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81" fillId="43" borderId="36" xfId="0" applyFont="1" applyFill="1" applyBorder="1" applyAlignment="1">
      <alignment horizontal="center"/>
    </xf>
    <xf numFmtId="0" fontId="81" fillId="43" borderId="37" xfId="0" applyFont="1" applyFill="1" applyBorder="1" applyAlignment="1">
      <alignment horizontal="center"/>
    </xf>
    <xf numFmtId="0" fontId="81" fillId="43" borderId="30" xfId="0" applyFont="1" applyFill="1" applyBorder="1" applyAlignment="1">
      <alignment horizontal="center"/>
    </xf>
    <xf numFmtId="0" fontId="18" fillId="43" borderId="64" xfId="0" applyFont="1" applyFill="1" applyBorder="1" applyAlignment="1">
      <alignment horizontal="center" vertical="center"/>
    </xf>
    <xf numFmtId="0" fontId="18" fillId="43" borderId="70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69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2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1" fillId="43" borderId="64" xfId="0" applyFont="1" applyFill="1" applyBorder="1" applyAlignment="1">
      <alignment horizontal="center"/>
    </xf>
    <xf numFmtId="0" fontId="11" fillId="43" borderId="70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92" fillId="44" borderId="64" xfId="0" applyFont="1" applyFill="1" applyBorder="1" applyAlignment="1">
      <alignment horizontal="center"/>
    </xf>
    <xf numFmtId="0" fontId="92" fillId="44" borderId="70" xfId="0" applyFont="1" applyFill="1" applyBorder="1" applyAlignment="1">
      <alignment horizontal="center"/>
    </xf>
    <xf numFmtId="0" fontId="92" fillId="44" borderId="61" xfId="0" applyFont="1" applyFill="1" applyBorder="1" applyAlignment="1">
      <alignment horizontal="left"/>
    </xf>
    <xf numFmtId="0" fontId="92" fillId="44" borderId="26" xfId="0" applyFont="1" applyFill="1" applyBorder="1" applyAlignment="1">
      <alignment horizontal="left"/>
    </xf>
    <xf numFmtId="0" fontId="92" fillId="44" borderId="36" xfId="0" applyFont="1" applyFill="1" applyBorder="1" applyAlignment="1">
      <alignment horizontal="left" vertical="center"/>
    </xf>
    <xf numFmtId="0" fontId="92" fillId="44" borderId="37" xfId="0" applyFont="1" applyFill="1" applyBorder="1" applyAlignment="1">
      <alignment horizontal="left" vertical="center"/>
    </xf>
    <xf numFmtId="0" fontId="92" fillId="44" borderId="35" xfId="0" applyFont="1" applyFill="1" applyBorder="1" applyAlignment="1">
      <alignment horizontal="left" vertical="center"/>
    </xf>
    <xf numFmtId="0" fontId="92" fillId="44" borderId="27" xfId="0" applyFont="1" applyFill="1" applyBorder="1" applyAlignment="1">
      <alignment horizontal="left" vertical="center"/>
    </xf>
    <xf numFmtId="0" fontId="92" fillId="44" borderId="11" xfId="0" applyFont="1" applyFill="1" applyBorder="1" applyAlignment="1">
      <alignment horizontal="left" vertical="center"/>
    </xf>
    <xf numFmtId="0" fontId="92" fillId="44" borderId="33" xfId="0" applyFont="1" applyFill="1" applyBorder="1" applyAlignment="1">
      <alignment horizontal="left" vertical="center"/>
    </xf>
    <xf numFmtId="0" fontId="92" fillId="44" borderId="43" xfId="0" applyFont="1" applyFill="1" applyBorder="1" applyAlignment="1">
      <alignment horizontal="center"/>
    </xf>
    <xf numFmtId="0" fontId="92" fillId="44" borderId="21" xfId="0" applyFont="1" applyFill="1" applyBorder="1" applyAlignment="1">
      <alignment horizontal="center"/>
    </xf>
    <xf numFmtId="0" fontId="93" fillId="44" borderId="69" xfId="0" applyFont="1" applyFill="1" applyBorder="1" applyAlignment="1" quotePrefix="1">
      <alignment horizontal="left"/>
    </xf>
    <xf numFmtId="0" fontId="93" fillId="44" borderId="45" xfId="0" applyFont="1" applyFill="1" applyBorder="1" applyAlignment="1" quotePrefix="1">
      <alignment horizontal="left"/>
    </xf>
    <xf numFmtId="3" fontId="93" fillId="44" borderId="70" xfId="0" applyNumberFormat="1" applyFont="1" applyFill="1" applyBorder="1" applyAlignment="1">
      <alignment horizontal="center"/>
    </xf>
    <xf numFmtId="3" fontId="93" fillId="44" borderId="46" xfId="0" applyNumberFormat="1" applyFont="1" applyFill="1" applyBorder="1" applyAlignment="1">
      <alignment horizontal="center"/>
    </xf>
    <xf numFmtId="0" fontId="93" fillId="44" borderId="63" xfId="0" applyFont="1" applyFill="1" applyBorder="1" applyAlignment="1">
      <alignment horizontal="left"/>
    </xf>
    <xf numFmtId="0" fontId="93" fillId="44" borderId="19" xfId="0" applyFont="1" applyFill="1" applyBorder="1" applyAlignment="1">
      <alignment horizontal="left"/>
    </xf>
    <xf numFmtId="0" fontId="93" fillId="44" borderId="64" xfId="0" applyFont="1" applyFill="1" applyBorder="1" applyAlignment="1">
      <alignment horizontal="center" vertical="center" wrapText="1"/>
    </xf>
    <xf numFmtId="0" fontId="93" fillId="44" borderId="46" xfId="0" applyFont="1" applyFill="1" applyBorder="1" applyAlignment="1">
      <alignment horizontal="center" vertical="center" wrapText="1"/>
    </xf>
    <xf numFmtId="0" fontId="93" fillId="44" borderId="37" xfId="0" applyFont="1" applyFill="1" applyBorder="1" applyAlignment="1">
      <alignment horizontal="center" wrapText="1"/>
    </xf>
    <xf numFmtId="0" fontId="93" fillId="44" borderId="11" xfId="0" applyFont="1" applyFill="1" applyBorder="1" applyAlignment="1">
      <alignment horizontal="center" wrapText="1"/>
    </xf>
    <xf numFmtId="0" fontId="97" fillId="44" borderId="30" xfId="0" applyFont="1" applyFill="1" applyBorder="1" applyAlignment="1">
      <alignment horizontal="center" vertical="center" wrapText="1"/>
    </xf>
    <xf numFmtId="0" fontId="97" fillId="44" borderId="28" xfId="0" applyFont="1" applyFill="1" applyBorder="1" applyAlignment="1">
      <alignment horizontal="center" vertical="center" wrapText="1"/>
    </xf>
    <xf numFmtId="0" fontId="93" fillId="44" borderId="64" xfId="0" applyFont="1" applyFill="1" applyBorder="1" applyAlignment="1">
      <alignment horizontal="center" vertical="center"/>
    </xf>
    <xf numFmtId="0" fontId="93" fillId="44" borderId="70" xfId="0" applyFont="1" applyFill="1" applyBorder="1" applyAlignment="1">
      <alignment horizontal="center" vertical="center"/>
    </xf>
    <xf numFmtId="0" fontId="93" fillId="44" borderId="46" xfId="0" applyFont="1" applyFill="1" applyBorder="1" applyAlignment="1">
      <alignment horizontal="center" vertical="center"/>
    </xf>
    <xf numFmtId="0" fontId="93" fillId="44" borderId="69" xfId="0" applyFont="1" applyFill="1" applyBorder="1" applyAlignment="1">
      <alignment horizontal="center"/>
    </xf>
    <xf numFmtId="0" fontId="93" fillId="44" borderId="45" xfId="0" applyFont="1" applyFill="1" applyBorder="1" applyAlignment="1">
      <alignment horizontal="center"/>
    </xf>
    <xf numFmtId="0" fontId="93" fillId="44" borderId="72" xfId="0" applyFont="1" applyFill="1" applyBorder="1" applyAlignment="1">
      <alignment horizontal="center" wrapText="1"/>
    </xf>
    <xf numFmtId="0" fontId="93" fillId="44" borderId="34" xfId="0" applyFont="1" applyFill="1" applyBorder="1" applyAlignment="1">
      <alignment horizontal="center" wrapText="1"/>
    </xf>
    <xf numFmtId="0" fontId="93" fillId="44" borderId="37" xfId="0" applyFont="1" applyFill="1" applyBorder="1" applyAlignment="1">
      <alignment horizontal="center" vertical="center" wrapText="1"/>
    </xf>
    <xf numFmtId="0" fontId="93" fillId="44" borderId="11" xfId="0" applyFont="1" applyFill="1" applyBorder="1" applyAlignment="1">
      <alignment horizontal="center" vertical="center" wrapText="1"/>
    </xf>
    <xf numFmtId="0" fontId="93" fillId="44" borderId="53" xfId="0" applyFont="1" applyFill="1" applyBorder="1" applyAlignment="1">
      <alignment horizontal="center" vertical="center"/>
    </xf>
    <xf numFmtId="0" fontId="93" fillId="44" borderId="55" xfId="0" applyFont="1" applyFill="1" applyBorder="1" applyAlignment="1">
      <alignment horizontal="center" vertical="center"/>
    </xf>
    <xf numFmtId="0" fontId="93" fillId="44" borderId="71" xfId="0" applyFont="1" applyFill="1" applyBorder="1" applyAlignment="1">
      <alignment horizontal="center" vertical="center"/>
    </xf>
    <xf numFmtId="0" fontId="92" fillId="44" borderId="40" xfId="0" applyFont="1" applyFill="1" applyBorder="1" applyAlignment="1">
      <alignment horizontal="left" vertical="center"/>
    </xf>
    <xf numFmtId="0" fontId="92" fillId="44" borderId="57" xfId="0" applyFont="1" applyFill="1" applyBorder="1" applyAlignment="1">
      <alignment horizontal="left" vertical="center"/>
    </xf>
    <xf numFmtId="0" fontId="67" fillId="44" borderId="36" xfId="0" applyFont="1" applyFill="1" applyBorder="1" applyAlignment="1">
      <alignment horizontal="center"/>
    </xf>
    <xf numFmtId="0" fontId="67" fillId="44" borderId="37" xfId="0" applyFont="1" applyFill="1" applyBorder="1" applyAlignment="1">
      <alignment horizontal="center"/>
    </xf>
    <xf numFmtId="0" fontId="67" fillId="44" borderId="30" xfId="0" applyFont="1" applyFill="1" applyBorder="1" applyAlignment="1">
      <alignment horizontal="center"/>
    </xf>
    <xf numFmtId="1" fontId="86" fillId="0" borderId="33" xfId="50" applyNumberFormat="1" applyFont="1" applyBorder="1" applyAlignment="1" applyProtection="1">
      <alignment horizontal="right"/>
      <protection/>
    </xf>
    <xf numFmtId="1" fontId="86" fillId="0" borderId="21" xfId="50" applyNumberFormat="1" applyFont="1" applyBorder="1" applyAlignment="1" applyProtection="1">
      <alignment horizontal="right"/>
      <protection/>
    </xf>
    <xf numFmtId="44" fontId="86" fillId="0" borderId="33" xfId="50" applyNumberFormat="1" applyFont="1" applyBorder="1" applyAlignment="1" applyProtection="1">
      <alignment horizontal="left"/>
      <protection/>
    </xf>
    <xf numFmtId="44" fontId="86" fillId="0" borderId="21" xfId="50" applyNumberFormat="1" applyFont="1" applyBorder="1" applyAlignment="1" applyProtection="1">
      <alignment horizontal="left"/>
      <protection/>
    </xf>
    <xf numFmtId="0" fontId="93" fillId="44" borderId="27" xfId="0" applyFont="1" applyFill="1" applyBorder="1" applyAlignment="1">
      <alignment horizontal="left"/>
    </xf>
    <xf numFmtId="0" fontId="93" fillId="44" borderId="11" xfId="0" applyFont="1" applyFill="1" applyBorder="1" applyAlignment="1">
      <alignment horizontal="left"/>
    </xf>
    <xf numFmtId="44" fontId="93" fillId="44" borderId="11" xfId="50" applyNumberFormat="1" applyFont="1" applyFill="1" applyBorder="1" applyAlignment="1">
      <alignment horizontal="left"/>
    </xf>
    <xf numFmtId="44" fontId="93" fillId="44" borderId="28" xfId="50" applyNumberFormat="1" applyFont="1" applyFill="1" applyBorder="1" applyAlignment="1">
      <alignment horizontal="left"/>
    </xf>
    <xf numFmtId="44" fontId="86" fillId="0" borderId="32" xfId="50" applyNumberFormat="1" applyFont="1" applyBorder="1" applyAlignment="1" applyProtection="1">
      <alignment horizontal="left"/>
      <protection/>
    </xf>
    <xf numFmtId="44" fontId="86" fillId="0" borderId="31" xfId="50" applyNumberFormat="1" applyFont="1" applyBorder="1" applyAlignment="1" applyProtection="1">
      <alignment horizontal="left"/>
      <protection/>
    </xf>
    <xf numFmtId="44" fontId="86" fillId="0" borderId="11" xfId="50" applyNumberFormat="1" applyFont="1" applyBorder="1" applyAlignment="1" applyProtection="1">
      <alignment horizontal="left"/>
      <protection/>
    </xf>
    <xf numFmtId="44" fontId="86" fillId="0" borderId="28" xfId="50" applyNumberFormat="1" applyFont="1" applyBorder="1" applyAlignment="1" applyProtection="1">
      <alignment horizontal="left"/>
      <protection/>
    </xf>
    <xf numFmtId="0" fontId="95" fillId="11" borderId="64" xfId="0" applyFont="1" applyFill="1" applyBorder="1" applyAlignment="1">
      <alignment horizontal="center"/>
    </xf>
    <xf numFmtId="0" fontId="95" fillId="11" borderId="70" xfId="0" applyFont="1" applyFill="1" applyBorder="1" applyAlignment="1">
      <alignment horizontal="center"/>
    </xf>
    <xf numFmtId="0" fontId="95" fillId="11" borderId="61" xfId="0" applyFont="1" applyFill="1" applyBorder="1" applyAlignment="1">
      <alignment horizontal="left"/>
    </xf>
    <xf numFmtId="0" fontId="95" fillId="11" borderId="26" xfId="0" applyFont="1" applyFill="1" applyBorder="1" applyAlignment="1">
      <alignment horizontal="left"/>
    </xf>
    <xf numFmtId="0" fontId="95" fillId="11" borderId="36" xfId="0" applyFont="1" applyFill="1" applyBorder="1" applyAlignment="1">
      <alignment horizontal="left" vertical="center"/>
    </xf>
    <xf numFmtId="0" fontId="95" fillId="11" borderId="37" xfId="0" applyFont="1" applyFill="1" applyBorder="1" applyAlignment="1">
      <alignment horizontal="left" vertical="center"/>
    </xf>
    <xf numFmtId="0" fontId="95" fillId="11" borderId="35" xfId="0" applyFont="1" applyFill="1" applyBorder="1" applyAlignment="1">
      <alignment horizontal="left" vertical="center"/>
    </xf>
    <xf numFmtId="0" fontId="95" fillId="11" borderId="27" xfId="0" applyFont="1" applyFill="1" applyBorder="1" applyAlignment="1">
      <alignment horizontal="left" vertical="center"/>
    </xf>
    <xf numFmtId="0" fontId="95" fillId="11" borderId="11" xfId="0" applyFont="1" applyFill="1" applyBorder="1" applyAlignment="1">
      <alignment horizontal="left" vertical="center"/>
    </xf>
    <xf numFmtId="0" fontId="95" fillId="11" borderId="33" xfId="0" applyFont="1" applyFill="1" applyBorder="1" applyAlignment="1">
      <alignment horizontal="left" vertical="center"/>
    </xf>
    <xf numFmtId="0" fontId="95" fillId="11" borderId="43" xfId="0" applyFont="1" applyFill="1" applyBorder="1" applyAlignment="1">
      <alignment horizontal="center"/>
    </xf>
    <xf numFmtId="0" fontId="95" fillId="11" borderId="21" xfId="0" applyFont="1" applyFill="1" applyBorder="1" applyAlignment="1">
      <alignment horizontal="center"/>
    </xf>
    <xf numFmtId="0" fontId="88" fillId="11" borderId="69" xfId="0" applyFont="1" applyFill="1" applyBorder="1" applyAlignment="1" quotePrefix="1">
      <alignment horizontal="left"/>
    </xf>
    <xf numFmtId="0" fontId="88" fillId="11" borderId="45" xfId="0" applyFont="1" applyFill="1" applyBorder="1" applyAlignment="1" quotePrefix="1">
      <alignment horizontal="left"/>
    </xf>
    <xf numFmtId="3" fontId="88" fillId="11" borderId="70" xfId="0" applyNumberFormat="1" applyFont="1" applyFill="1" applyBorder="1" applyAlignment="1">
      <alignment horizontal="center"/>
    </xf>
    <xf numFmtId="3" fontId="88" fillId="11" borderId="46" xfId="0" applyNumberFormat="1" applyFont="1" applyFill="1" applyBorder="1" applyAlignment="1">
      <alignment horizontal="center"/>
    </xf>
    <xf numFmtId="0" fontId="88" fillId="11" borderId="63" xfId="0" applyFont="1" applyFill="1" applyBorder="1" applyAlignment="1">
      <alignment horizontal="left"/>
    </xf>
    <xf numFmtId="0" fontId="88" fillId="11" borderId="19" xfId="0" applyFont="1" applyFill="1" applyBorder="1" applyAlignment="1">
      <alignment horizontal="left"/>
    </xf>
    <xf numFmtId="0" fontId="88" fillId="11" borderId="64" xfId="0" applyFont="1" applyFill="1" applyBorder="1" applyAlignment="1">
      <alignment horizontal="center" vertical="center" wrapText="1"/>
    </xf>
    <xf numFmtId="0" fontId="88" fillId="11" borderId="46" xfId="0" applyFont="1" applyFill="1" applyBorder="1" applyAlignment="1">
      <alignment horizontal="center" vertical="center" wrapText="1"/>
    </xf>
    <xf numFmtId="0" fontId="88" fillId="11" borderId="37" xfId="0" applyFont="1" applyFill="1" applyBorder="1" applyAlignment="1">
      <alignment horizontal="center" wrapText="1"/>
    </xf>
    <xf numFmtId="0" fontId="88" fillId="11" borderId="11" xfId="0" applyFont="1" applyFill="1" applyBorder="1" applyAlignment="1">
      <alignment horizontal="center" wrapText="1"/>
    </xf>
    <xf numFmtId="0" fontId="98" fillId="11" borderId="30" xfId="0" applyFont="1" applyFill="1" applyBorder="1" applyAlignment="1">
      <alignment horizontal="center" vertical="center" wrapText="1"/>
    </xf>
    <xf numFmtId="0" fontId="98" fillId="11" borderId="28" xfId="0" applyFont="1" applyFill="1" applyBorder="1" applyAlignment="1">
      <alignment horizontal="center" vertical="center" wrapText="1"/>
    </xf>
    <xf numFmtId="0" fontId="88" fillId="11" borderId="64" xfId="0" applyFont="1" applyFill="1" applyBorder="1" applyAlignment="1">
      <alignment horizontal="center" vertical="center"/>
    </xf>
    <xf numFmtId="0" fontId="88" fillId="11" borderId="70" xfId="0" applyFont="1" applyFill="1" applyBorder="1" applyAlignment="1">
      <alignment horizontal="center" vertical="center"/>
    </xf>
    <xf numFmtId="0" fontId="88" fillId="11" borderId="46" xfId="0" applyFont="1" applyFill="1" applyBorder="1" applyAlignment="1">
      <alignment horizontal="center" vertical="center"/>
    </xf>
    <xf numFmtId="0" fontId="88" fillId="11" borderId="69" xfId="0" applyFont="1" applyFill="1" applyBorder="1" applyAlignment="1">
      <alignment horizontal="center"/>
    </xf>
    <xf numFmtId="0" fontId="88" fillId="11" borderId="45" xfId="0" applyFont="1" applyFill="1" applyBorder="1" applyAlignment="1">
      <alignment horizontal="center"/>
    </xf>
    <xf numFmtId="0" fontId="88" fillId="11" borderId="72" xfId="0" applyFont="1" applyFill="1" applyBorder="1" applyAlignment="1">
      <alignment horizontal="center" wrapText="1"/>
    </xf>
    <xf numFmtId="0" fontId="88" fillId="11" borderId="34" xfId="0" applyFont="1" applyFill="1" applyBorder="1" applyAlignment="1">
      <alignment horizontal="center" wrapText="1"/>
    </xf>
    <xf numFmtId="0" fontId="88" fillId="11" borderId="37" xfId="0" applyFont="1" applyFill="1" applyBorder="1" applyAlignment="1">
      <alignment horizontal="center" vertical="center" wrapText="1"/>
    </xf>
    <xf numFmtId="0" fontId="88" fillId="11" borderId="11" xfId="0" applyFont="1" applyFill="1" applyBorder="1" applyAlignment="1">
      <alignment horizontal="center" vertical="center" wrapText="1"/>
    </xf>
    <xf numFmtId="0" fontId="88" fillId="11" borderId="53" xfId="0" applyFont="1" applyFill="1" applyBorder="1" applyAlignment="1">
      <alignment horizontal="center" vertical="center"/>
    </xf>
    <xf numFmtId="0" fontId="88" fillId="11" borderId="55" xfId="0" applyFont="1" applyFill="1" applyBorder="1" applyAlignment="1">
      <alignment horizontal="center" vertical="center"/>
    </xf>
    <xf numFmtId="0" fontId="88" fillId="11" borderId="71" xfId="0" applyFont="1" applyFill="1" applyBorder="1" applyAlignment="1">
      <alignment horizontal="center" vertical="center"/>
    </xf>
    <xf numFmtId="0" fontId="95" fillId="11" borderId="40" xfId="0" applyFont="1" applyFill="1" applyBorder="1" applyAlignment="1">
      <alignment horizontal="left" vertical="center"/>
    </xf>
    <xf numFmtId="0" fontId="95" fillId="11" borderId="57" xfId="0" applyFont="1" applyFill="1" applyBorder="1" applyAlignment="1">
      <alignment horizontal="left" vertical="center"/>
    </xf>
    <xf numFmtId="0" fontId="88" fillId="11" borderId="27" xfId="0" applyFont="1" applyFill="1" applyBorder="1" applyAlignment="1">
      <alignment horizontal="left"/>
    </xf>
    <xf numFmtId="0" fontId="88" fillId="11" borderId="11" xfId="0" applyFont="1" applyFill="1" applyBorder="1" applyAlignment="1">
      <alignment horizontal="left"/>
    </xf>
    <xf numFmtId="44" fontId="88" fillId="11" borderId="11" xfId="50" applyNumberFormat="1" applyFont="1" applyFill="1" applyBorder="1" applyAlignment="1">
      <alignment horizontal="left"/>
    </xf>
    <xf numFmtId="44" fontId="88" fillId="11" borderId="28" xfId="50" applyNumberFormat="1" applyFont="1" applyFill="1" applyBorder="1" applyAlignment="1">
      <alignment horizontal="left"/>
    </xf>
    <xf numFmtId="0" fontId="95" fillId="48" borderId="64" xfId="0" applyFont="1" applyFill="1" applyBorder="1" applyAlignment="1">
      <alignment horizontal="center"/>
    </xf>
    <xf numFmtId="0" fontId="95" fillId="48" borderId="70" xfId="0" applyFont="1" applyFill="1" applyBorder="1" applyAlignment="1">
      <alignment horizontal="center"/>
    </xf>
    <xf numFmtId="0" fontId="95" fillId="48" borderId="61" xfId="0" applyFont="1" applyFill="1" applyBorder="1" applyAlignment="1">
      <alignment horizontal="left"/>
    </xf>
    <xf numFmtId="0" fontId="95" fillId="48" borderId="26" xfId="0" applyFont="1" applyFill="1" applyBorder="1" applyAlignment="1">
      <alignment horizontal="left"/>
    </xf>
    <xf numFmtId="0" fontId="95" fillId="48" borderId="36" xfId="0" applyFont="1" applyFill="1" applyBorder="1" applyAlignment="1">
      <alignment horizontal="left" vertical="center"/>
    </xf>
    <xf numFmtId="0" fontId="95" fillId="48" borderId="37" xfId="0" applyFont="1" applyFill="1" applyBorder="1" applyAlignment="1">
      <alignment horizontal="left" vertical="center"/>
    </xf>
    <xf numFmtId="0" fontId="95" fillId="48" borderId="35" xfId="0" applyFont="1" applyFill="1" applyBorder="1" applyAlignment="1">
      <alignment horizontal="left" vertical="center"/>
    </xf>
    <xf numFmtId="0" fontId="95" fillId="48" borderId="27" xfId="0" applyFont="1" applyFill="1" applyBorder="1" applyAlignment="1">
      <alignment horizontal="left" vertical="center"/>
    </xf>
    <xf numFmtId="0" fontId="95" fillId="48" borderId="11" xfId="0" applyFont="1" applyFill="1" applyBorder="1" applyAlignment="1">
      <alignment horizontal="left" vertical="center"/>
    </xf>
    <xf numFmtId="0" fontId="95" fillId="48" borderId="33" xfId="0" applyFont="1" applyFill="1" applyBorder="1" applyAlignment="1">
      <alignment horizontal="left" vertical="center"/>
    </xf>
    <xf numFmtId="0" fontId="95" fillId="48" borderId="43" xfId="0" applyFont="1" applyFill="1" applyBorder="1" applyAlignment="1">
      <alignment horizontal="center"/>
    </xf>
    <xf numFmtId="0" fontId="95" fillId="48" borderId="21" xfId="0" applyFont="1" applyFill="1" applyBorder="1" applyAlignment="1">
      <alignment horizontal="center"/>
    </xf>
    <xf numFmtId="0" fontId="88" fillId="48" borderId="69" xfId="0" applyFont="1" applyFill="1" applyBorder="1" applyAlignment="1" quotePrefix="1">
      <alignment horizontal="left"/>
    </xf>
    <xf numFmtId="0" fontId="88" fillId="48" borderId="45" xfId="0" applyFont="1" applyFill="1" applyBorder="1" applyAlignment="1" quotePrefix="1">
      <alignment horizontal="left"/>
    </xf>
    <xf numFmtId="3" fontId="88" fillId="48" borderId="70" xfId="0" applyNumberFormat="1" applyFont="1" applyFill="1" applyBorder="1" applyAlignment="1">
      <alignment horizontal="center"/>
    </xf>
    <xf numFmtId="3" fontId="88" fillId="48" borderId="46" xfId="0" applyNumberFormat="1" applyFont="1" applyFill="1" applyBorder="1" applyAlignment="1">
      <alignment horizontal="center"/>
    </xf>
    <xf numFmtId="0" fontId="88" fillId="48" borderId="63" xfId="0" applyFont="1" applyFill="1" applyBorder="1" applyAlignment="1">
      <alignment horizontal="left"/>
    </xf>
    <xf numFmtId="0" fontId="88" fillId="48" borderId="19" xfId="0" applyFont="1" applyFill="1" applyBorder="1" applyAlignment="1">
      <alignment horizontal="left"/>
    </xf>
    <xf numFmtId="0" fontId="88" fillId="48" borderId="64" xfId="0" applyFont="1" applyFill="1" applyBorder="1" applyAlignment="1">
      <alignment horizontal="center" vertical="center" wrapText="1"/>
    </xf>
    <xf numFmtId="0" fontId="88" fillId="48" borderId="46" xfId="0" applyFont="1" applyFill="1" applyBorder="1" applyAlignment="1">
      <alignment horizontal="center" vertical="center" wrapText="1"/>
    </xf>
    <xf numFmtId="0" fontId="88" fillId="48" borderId="37" xfId="0" applyFont="1" applyFill="1" applyBorder="1" applyAlignment="1">
      <alignment horizontal="center" wrapText="1"/>
    </xf>
    <xf numFmtId="0" fontId="88" fillId="48" borderId="11" xfId="0" applyFont="1" applyFill="1" applyBorder="1" applyAlignment="1">
      <alignment horizontal="center" wrapText="1"/>
    </xf>
    <xf numFmtId="0" fontId="98" fillId="48" borderId="30" xfId="0" applyFont="1" applyFill="1" applyBorder="1" applyAlignment="1">
      <alignment horizontal="center" vertical="center" wrapText="1"/>
    </xf>
    <xf numFmtId="0" fontId="98" fillId="48" borderId="28" xfId="0" applyFont="1" applyFill="1" applyBorder="1" applyAlignment="1">
      <alignment horizontal="center" vertical="center" wrapText="1"/>
    </xf>
    <xf numFmtId="0" fontId="88" fillId="48" borderId="64" xfId="0" applyFont="1" applyFill="1" applyBorder="1" applyAlignment="1">
      <alignment horizontal="center" vertical="center"/>
    </xf>
    <xf numFmtId="0" fontId="88" fillId="48" borderId="70" xfId="0" applyFont="1" applyFill="1" applyBorder="1" applyAlignment="1">
      <alignment horizontal="center" vertical="center"/>
    </xf>
    <xf numFmtId="0" fontId="88" fillId="48" borderId="46" xfId="0" applyFont="1" applyFill="1" applyBorder="1" applyAlignment="1">
      <alignment horizontal="center" vertical="center"/>
    </xf>
    <xf numFmtId="0" fontId="88" fillId="48" borderId="69" xfId="0" applyFont="1" applyFill="1" applyBorder="1" applyAlignment="1">
      <alignment horizontal="center"/>
    </xf>
    <xf numFmtId="0" fontId="88" fillId="48" borderId="45" xfId="0" applyFont="1" applyFill="1" applyBorder="1" applyAlignment="1">
      <alignment horizontal="center"/>
    </xf>
    <xf numFmtId="0" fontId="88" fillId="48" borderId="72" xfId="0" applyFont="1" applyFill="1" applyBorder="1" applyAlignment="1">
      <alignment horizontal="center" wrapText="1"/>
    </xf>
    <xf numFmtId="0" fontId="88" fillId="48" borderId="34" xfId="0" applyFont="1" applyFill="1" applyBorder="1" applyAlignment="1">
      <alignment horizontal="center" wrapText="1"/>
    </xf>
    <xf numFmtId="0" fontId="88" fillId="48" borderId="37" xfId="0" applyFont="1" applyFill="1" applyBorder="1" applyAlignment="1">
      <alignment horizontal="center" vertical="center" wrapText="1"/>
    </xf>
    <xf numFmtId="0" fontId="88" fillId="48" borderId="11" xfId="0" applyFont="1" applyFill="1" applyBorder="1" applyAlignment="1">
      <alignment horizontal="center" vertical="center" wrapText="1"/>
    </xf>
    <xf numFmtId="0" fontId="88" fillId="48" borderId="53" xfId="0" applyFont="1" applyFill="1" applyBorder="1" applyAlignment="1">
      <alignment horizontal="center" vertical="center"/>
    </xf>
    <xf numFmtId="0" fontId="88" fillId="48" borderId="55" xfId="0" applyFont="1" applyFill="1" applyBorder="1" applyAlignment="1">
      <alignment horizontal="center" vertical="center"/>
    </xf>
    <xf numFmtId="0" fontId="88" fillId="48" borderId="71" xfId="0" applyFont="1" applyFill="1" applyBorder="1" applyAlignment="1">
      <alignment horizontal="center" vertical="center"/>
    </xf>
    <xf numFmtId="0" fontId="95" fillId="48" borderId="40" xfId="0" applyFont="1" applyFill="1" applyBorder="1" applyAlignment="1">
      <alignment horizontal="left" vertical="center"/>
    </xf>
    <xf numFmtId="0" fontId="95" fillId="48" borderId="57" xfId="0" applyFont="1" applyFill="1" applyBorder="1" applyAlignment="1">
      <alignment horizontal="left" vertical="center"/>
    </xf>
    <xf numFmtId="0" fontId="81" fillId="48" borderId="36" xfId="0" applyFont="1" applyFill="1" applyBorder="1" applyAlignment="1">
      <alignment horizontal="center"/>
    </xf>
    <xf numFmtId="0" fontId="81" fillId="48" borderId="37" xfId="0" applyFont="1" applyFill="1" applyBorder="1" applyAlignment="1">
      <alignment horizontal="center"/>
    </xf>
    <xf numFmtId="0" fontId="81" fillId="48" borderId="30" xfId="0" applyFont="1" applyFill="1" applyBorder="1" applyAlignment="1">
      <alignment horizontal="center"/>
    </xf>
    <xf numFmtId="0" fontId="88" fillId="48" borderId="27" xfId="0" applyFont="1" applyFill="1" applyBorder="1" applyAlignment="1">
      <alignment horizontal="left"/>
    </xf>
    <xf numFmtId="0" fontId="88" fillId="48" borderId="11" xfId="0" applyFont="1" applyFill="1" applyBorder="1" applyAlignment="1">
      <alignment horizontal="left"/>
    </xf>
    <xf numFmtId="44" fontId="88" fillId="48" borderId="11" xfId="50" applyNumberFormat="1" applyFont="1" applyFill="1" applyBorder="1" applyAlignment="1">
      <alignment horizontal="left"/>
    </xf>
    <xf numFmtId="44" fontId="88" fillId="48" borderId="28" xfId="50" applyNumberFormat="1" applyFont="1" applyFill="1" applyBorder="1" applyAlignment="1">
      <alignment horizontal="left"/>
    </xf>
    <xf numFmtId="0" fontId="95" fillId="39" borderId="64" xfId="0" applyFont="1" applyFill="1" applyBorder="1" applyAlignment="1">
      <alignment horizontal="center"/>
    </xf>
    <xf numFmtId="0" fontId="95" fillId="39" borderId="70" xfId="0" applyFont="1" applyFill="1" applyBorder="1" applyAlignment="1">
      <alignment horizontal="center"/>
    </xf>
    <xf numFmtId="0" fontId="95" fillId="39" borderId="61" xfId="0" applyFont="1" applyFill="1" applyBorder="1" applyAlignment="1">
      <alignment horizontal="left"/>
    </xf>
    <xf numFmtId="0" fontId="95" fillId="39" borderId="26" xfId="0" applyFont="1" applyFill="1" applyBorder="1" applyAlignment="1">
      <alignment horizontal="left"/>
    </xf>
    <xf numFmtId="0" fontId="95" fillId="39" borderId="36" xfId="0" applyFont="1" applyFill="1" applyBorder="1" applyAlignment="1">
      <alignment horizontal="left" vertical="center"/>
    </xf>
    <xf numFmtId="0" fontId="95" fillId="39" borderId="37" xfId="0" applyFont="1" applyFill="1" applyBorder="1" applyAlignment="1">
      <alignment horizontal="left" vertical="center"/>
    </xf>
    <xf numFmtId="0" fontId="95" fillId="39" borderId="35" xfId="0" applyFont="1" applyFill="1" applyBorder="1" applyAlignment="1">
      <alignment horizontal="left" vertical="center"/>
    </xf>
    <xf numFmtId="0" fontId="95" fillId="39" borderId="27" xfId="0" applyFont="1" applyFill="1" applyBorder="1" applyAlignment="1">
      <alignment horizontal="left" vertical="center"/>
    </xf>
    <xf numFmtId="0" fontId="95" fillId="39" borderId="11" xfId="0" applyFont="1" applyFill="1" applyBorder="1" applyAlignment="1">
      <alignment horizontal="left" vertical="center"/>
    </xf>
    <xf numFmtId="0" fontId="95" fillId="39" borderId="33" xfId="0" applyFont="1" applyFill="1" applyBorder="1" applyAlignment="1">
      <alignment horizontal="left" vertical="center"/>
    </xf>
    <xf numFmtId="0" fontId="95" fillId="39" borderId="43" xfId="0" applyFont="1" applyFill="1" applyBorder="1" applyAlignment="1">
      <alignment horizontal="center"/>
    </xf>
    <xf numFmtId="0" fontId="95" fillId="39" borderId="21" xfId="0" applyFont="1" applyFill="1" applyBorder="1" applyAlignment="1">
      <alignment horizontal="center"/>
    </xf>
    <xf numFmtId="0" fontId="88" fillId="39" borderId="69" xfId="0" applyFont="1" applyFill="1" applyBorder="1" applyAlignment="1" quotePrefix="1">
      <alignment horizontal="left"/>
    </xf>
    <xf numFmtId="0" fontId="88" fillId="39" borderId="45" xfId="0" applyFont="1" applyFill="1" applyBorder="1" applyAlignment="1" quotePrefix="1">
      <alignment horizontal="left"/>
    </xf>
    <xf numFmtId="3" fontId="88" fillId="39" borderId="70" xfId="0" applyNumberFormat="1" applyFont="1" applyFill="1" applyBorder="1" applyAlignment="1">
      <alignment horizontal="center"/>
    </xf>
    <xf numFmtId="3" fontId="88" fillId="39" borderId="46" xfId="0" applyNumberFormat="1" applyFont="1" applyFill="1" applyBorder="1" applyAlignment="1">
      <alignment horizontal="center"/>
    </xf>
    <xf numFmtId="0" fontId="88" fillId="39" borderId="63" xfId="0" applyFont="1" applyFill="1" applyBorder="1" applyAlignment="1">
      <alignment horizontal="left"/>
    </xf>
    <xf numFmtId="0" fontId="88" fillId="39" borderId="19" xfId="0" applyFont="1" applyFill="1" applyBorder="1" applyAlignment="1">
      <alignment horizontal="left"/>
    </xf>
    <xf numFmtId="0" fontId="88" fillId="39" borderId="64" xfId="0" applyFont="1" applyFill="1" applyBorder="1" applyAlignment="1">
      <alignment horizontal="center" vertical="center" wrapText="1"/>
    </xf>
    <xf numFmtId="0" fontId="88" fillId="39" borderId="46" xfId="0" applyFont="1" applyFill="1" applyBorder="1" applyAlignment="1">
      <alignment horizontal="center" vertical="center" wrapText="1"/>
    </xf>
    <xf numFmtId="0" fontId="88" fillId="39" borderId="37" xfId="0" applyFont="1" applyFill="1" applyBorder="1" applyAlignment="1">
      <alignment horizontal="center" wrapText="1"/>
    </xf>
    <xf numFmtId="0" fontId="88" fillId="39" borderId="11" xfId="0" applyFont="1" applyFill="1" applyBorder="1" applyAlignment="1">
      <alignment horizontal="center" wrapText="1"/>
    </xf>
    <xf numFmtId="0" fontId="98" fillId="39" borderId="30" xfId="0" applyFont="1" applyFill="1" applyBorder="1" applyAlignment="1">
      <alignment horizontal="center" vertical="center" wrapText="1"/>
    </xf>
    <xf numFmtId="0" fontId="98" fillId="39" borderId="28" xfId="0" applyFont="1" applyFill="1" applyBorder="1" applyAlignment="1">
      <alignment horizontal="center" vertical="center" wrapText="1"/>
    </xf>
    <xf numFmtId="0" fontId="88" fillId="39" borderId="64" xfId="0" applyFont="1" applyFill="1" applyBorder="1" applyAlignment="1">
      <alignment horizontal="center" vertical="center"/>
    </xf>
    <xf numFmtId="0" fontId="88" fillId="39" borderId="70" xfId="0" applyFont="1" applyFill="1" applyBorder="1" applyAlignment="1">
      <alignment horizontal="center" vertical="center"/>
    </xf>
    <xf numFmtId="0" fontId="88" fillId="39" borderId="46" xfId="0" applyFont="1" applyFill="1" applyBorder="1" applyAlignment="1">
      <alignment horizontal="center" vertical="center"/>
    </xf>
    <xf numFmtId="0" fontId="88" fillId="39" borderId="69" xfId="0" applyFont="1" applyFill="1" applyBorder="1" applyAlignment="1">
      <alignment horizontal="center"/>
    </xf>
    <xf numFmtId="0" fontId="88" fillId="39" borderId="45" xfId="0" applyFont="1" applyFill="1" applyBorder="1" applyAlignment="1">
      <alignment horizontal="center"/>
    </xf>
    <xf numFmtId="0" fontId="88" fillId="39" borderId="72" xfId="0" applyFont="1" applyFill="1" applyBorder="1" applyAlignment="1">
      <alignment horizontal="center" wrapText="1"/>
    </xf>
    <xf numFmtId="0" fontId="88" fillId="39" borderId="34" xfId="0" applyFont="1" applyFill="1" applyBorder="1" applyAlignment="1">
      <alignment horizontal="center" wrapText="1"/>
    </xf>
    <xf numFmtId="0" fontId="88" fillId="39" borderId="37" xfId="0" applyFont="1" applyFill="1" applyBorder="1" applyAlignment="1">
      <alignment horizontal="center" vertical="center" wrapText="1"/>
    </xf>
    <xf numFmtId="0" fontId="88" fillId="39" borderId="11" xfId="0" applyFont="1" applyFill="1" applyBorder="1" applyAlignment="1">
      <alignment horizontal="center" vertical="center" wrapText="1"/>
    </xf>
    <xf numFmtId="0" fontId="88" fillId="39" borderId="53" xfId="0" applyFont="1" applyFill="1" applyBorder="1" applyAlignment="1">
      <alignment horizontal="center" vertical="center"/>
    </xf>
    <xf numFmtId="0" fontId="88" fillId="39" borderId="55" xfId="0" applyFont="1" applyFill="1" applyBorder="1" applyAlignment="1">
      <alignment horizontal="center" vertical="center"/>
    </xf>
    <xf numFmtId="0" fontId="88" fillId="39" borderId="71" xfId="0" applyFont="1" applyFill="1" applyBorder="1" applyAlignment="1">
      <alignment horizontal="center" vertical="center"/>
    </xf>
    <xf numFmtId="0" fontId="95" fillId="39" borderId="40" xfId="0" applyFont="1" applyFill="1" applyBorder="1" applyAlignment="1">
      <alignment horizontal="left" vertical="center"/>
    </xf>
    <xf numFmtId="0" fontId="95" fillId="39" borderId="57" xfId="0" applyFont="1" applyFill="1" applyBorder="1" applyAlignment="1">
      <alignment horizontal="left" vertical="center"/>
    </xf>
    <xf numFmtId="0" fontId="88" fillId="39" borderId="27" xfId="0" applyFont="1" applyFill="1" applyBorder="1" applyAlignment="1">
      <alignment horizontal="left"/>
    </xf>
    <xf numFmtId="0" fontId="88" fillId="39" borderId="11" xfId="0" applyFont="1" applyFill="1" applyBorder="1" applyAlignment="1">
      <alignment horizontal="left"/>
    </xf>
    <xf numFmtId="44" fontId="88" fillId="39" borderId="11" xfId="50" applyNumberFormat="1" applyFont="1" applyFill="1" applyBorder="1" applyAlignment="1">
      <alignment horizontal="left"/>
    </xf>
    <xf numFmtId="44" fontId="88" fillId="39" borderId="28" xfId="50" applyNumberFormat="1" applyFont="1" applyFill="1" applyBorder="1" applyAlignment="1">
      <alignment horizontal="left"/>
    </xf>
    <xf numFmtId="0" fontId="92" fillId="49" borderId="64" xfId="0" applyFont="1" applyFill="1" applyBorder="1" applyAlignment="1">
      <alignment horizontal="center"/>
    </xf>
    <xf numFmtId="0" fontId="92" fillId="49" borderId="70" xfId="0" applyFont="1" applyFill="1" applyBorder="1" applyAlignment="1">
      <alignment horizontal="center"/>
    </xf>
    <xf numFmtId="0" fontId="92" fillId="49" borderId="61" xfId="0" applyFont="1" applyFill="1" applyBorder="1" applyAlignment="1">
      <alignment horizontal="left"/>
    </xf>
    <xf numFmtId="0" fontId="92" fillId="49" borderId="26" xfId="0" applyFont="1" applyFill="1" applyBorder="1" applyAlignment="1">
      <alignment horizontal="left"/>
    </xf>
    <xf numFmtId="0" fontId="92" fillId="49" borderId="36" xfId="0" applyFont="1" applyFill="1" applyBorder="1" applyAlignment="1">
      <alignment horizontal="left" vertical="center"/>
    </xf>
    <xf numFmtId="0" fontId="92" fillId="49" borderId="37" xfId="0" applyFont="1" applyFill="1" applyBorder="1" applyAlignment="1">
      <alignment horizontal="left" vertical="center"/>
    </xf>
    <xf numFmtId="0" fontId="92" fillId="49" borderId="35" xfId="0" applyFont="1" applyFill="1" applyBorder="1" applyAlignment="1">
      <alignment horizontal="left" vertical="center"/>
    </xf>
    <xf numFmtId="0" fontId="92" fillId="49" borderId="27" xfId="0" applyFont="1" applyFill="1" applyBorder="1" applyAlignment="1">
      <alignment horizontal="left" vertical="center"/>
    </xf>
    <xf numFmtId="0" fontId="92" fillId="49" borderId="11" xfId="0" applyFont="1" applyFill="1" applyBorder="1" applyAlignment="1">
      <alignment horizontal="left" vertical="center"/>
    </xf>
    <xf numFmtId="0" fontId="92" fillId="49" borderId="33" xfId="0" applyFont="1" applyFill="1" applyBorder="1" applyAlignment="1">
      <alignment horizontal="left" vertical="center"/>
    </xf>
    <xf numFmtId="0" fontId="92" fillId="49" borderId="43" xfId="0" applyFont="1" applyFill="1" applyBorder="1" applyAlignment="1">
      <alignment horizontal="center"/>
    </xf>
    <xf numFmtId="0" fontId="92" fillId="49" borderId="21" xfId="0" applyFont="1" applyFill="1" applyBorder="1" applyAlignment="1">
      <alignment horizontal="center"/>
    </xf>
    <xf numFmtId="0" fontId="93" fillId="49" borderId="69" xfId="0" applyFont="1" applyFill="1" applyBorder="1" applyAlignment="1" quotePrefix="1">
      <alignment horizontal="left"/>
    </xf>
    <xf numFmtId="0" fontId="93" fillId="49" borderId="45" xfId="0" applyFont="1" applyFill="1" applyBorder="1" applyAlignment="1" quotePrefix="1">
      <alignment horizontal="left"/>
    </xf>
    <xf numFmtId="3" fontId="93" fillId="49" borderId="70" xfId="0" applyNumberFormat="1" applyFont="1" applyFill="1" applyBorder="1" applyAlignment="1">
      <alignment horizontal="center"/>
    </xf>
    <xf numFmtId="3" fontId="93" fillId="49" borderId="46" xfId="0" applyNumberFormat="1" applyFont="1" applyFill="1" applyBorder="1" applyAlignment="1">
      <alignment horizontal="center"/>
    </xf>
    <xf numFmtId="0" fontId="93" fillId="49" borderId="63" xfId="0" applyFont="1" applyFill="1" applyBorder="1" applyAlignment="1">
      <alignment horizontal="left"/>
    </xf>
    <xf numFmtId="0" fontId="93" fillId="49" borderId="19" xfId="0" applyFont="1" applyFill="1" applyBorder="1" applyAlignment="1">
      <alignment horizontal="left"/>
    </xf>
    <xf numFmtId="0" fontId="93" fillId="49" borderId="64" xfId="0" applyFont="1" applyFill="1" applyBorder="1" applyAlignment="1">
      <alignment horizontal="center" vertical="center" wrapText="1"/>
    </xf>
    <xf numFmtId="0" fontId="93" fillId="49" borderId="46" xfId="0" applyFont="1" applyFill="1" applyBorder="1" applyAlignment="1">
      <alignment horizontal="center" vertical="center" wrapText="1"/>
    </xf>
    <xf numFmtId="0" fontId="93" fillId="49" borderId="37" xfId="0" applyFont="1" applyFill="1" applyBorder="1" applyAlignment="1">
      <alignment horizontal="center" wrapText="1"/>
    </xf>
    <xf numFmtId="0" fontId="93" fillId="49" borderId="11" xfId="0" applyFont="1" applyFill="1" applyBorder="1" applyAlignment="1">
      <alignment horizontal="center" wrapText="1"/>
    </xf>
    <xf numFmtId="0" fontId="97" fillId="49" borderId="30" xfId="0" applyFont="1" applyFill="1" applyBorder="1" applyAlignment="1">
      <alignment horizontal="center" vertical="center" wrapText="1"/>
    </xf>
    <xf numFmtId="0" fontId="97" fillId="49" borderId="28" xfId="0" applyFont="1" applyFill="1" applyBorder="1" applyAlignment="1">
      <alignment horizontal="center" vertical="center" wrapText="1"/>
    </xf>
    <xf numFmtId="0" fontId="93" fillId="49" borderId="64" xfId="0" applyFont="1" applyFill="1" applyBorder="1" applyAlignment="1">
      <alignment horizontal="center" vertical="center"/>
    </xf>
    <xf numFmtId="0" fontId="93" fillId="49" borderId="70" xfId="0" applyFont="1" applyFill="1" applyBorder="1" applyAlignment="1">
      <alignment horizontal="center" vertical="center"/>
    </xf>
    <xf numFmtId="0" fontId="93" fillId="49" borderId="46" xfId="0" applyFont="1" applyFill="1" applyBorder="1" applyAlignment="1">
      <alignment horizontal="center" vertical="center"/>
    </xf>
    <xf numFmtId="0" fontId="93" fillId="49" borderId="69" xfId="0" applyFont="1" applyFill="1" applyBorder="1" applyAlignment="1">
      <alignment horizontal="center"/>
    </xf>
    <xf numFmtId="0" fontId="93" fillId="49" borderId="45" xfId="0" applyFont="1" applyFill="1" applyBorder="1" applyAlignment="1">
      <alignment horizontal="center"/>
    </xf>
    <xf numFmtId="0" fontId="93" fillId="49" borderId="72" xfId="0" applyFont="1" applyFill="1" applyBorder="1" applyAlignment="1">
      <alignment horizontal="center" wrapText="1"/>
    </xf>
    <xf numFmtId="0" fontId="93" fillId="49" borderId="34" xfId="0" applyFont="1" applyFill="1" applyBorder="1" applyAlignment="1">
      <alignment horizontal="center" wrapText="1"/>
    </xf>
    <xf numFmtId="0" fontId="93" fillId="49" borderId="37" xfId="0" applyFont="1" applyFill="1" applyBorder="1" applyAlignment="1">
      <alignment horizontal="center" vertical="center" wrapText="1"/>
    </xf>
    <xf numFmtId="0" fontId="93" fillId="49" borderId="11" xfId="0" applyFont="1" applyFill="1" applyBorder="1" applyAlignment="1">
      <alignment horizontal="center" vertical="center" wrapText="1"/>
    </xf>
    <xf numFmtId="0" fontId="93" fillId="49" borderId="53" xfId="0" applyFont="1" applyFill="1" applyBorder="1" applyAlignment="1">
      <alignment horizontal="center" vertical="center"/>
    </xf>
    <xf numFmtId="0" fontId="93" fillId="49" borderId="55" xfId="0" applyFont="1" applyFill="1" applyBorder="1" applyAlignment="1">
      <alignment horizontal="center" vertical="center"/>
    </xf>
    <xf numFmtId="0" fontId="93" fillId="49" borderId="71" xfId="0" applyFont="1" applyFill="1" applyBorder="1" applyAlignment="1">
      <alignment horizontal="center" vertical="center"/>
    </xf>
    <xf numFmtId="0" fontId="92" fillId="49" borderId="40" xfId="0" applyFont="1" applyFill="1" applyBorder="1" applyAlignment="1">
      <alignment horizontal="left" vertical="center"/>
    </xf>
    <xf numFmtId="0" fontId="92" fillId="49" borderId="57" xfId="0" applyFont="1" applyFill="1" applyBorder="1" applyAlignment="1">
      <alignment horizontal="left" vertical="center"/>
    </xf>
    <xf numFmtId="0" fontId="67" fillId="49" borderId="36" xfId="0" applyFont="1" applyFill="1" applyBorder="1" applyAlignment="1">
      <alignment horizontal="center"/>
    </xf>
    <xf numFmtId="0" fontId="67" fillId="49" borderId="37" xfId="0" applyFont="1" applyFill="1" applyBorder="1" applyAlignment="1">
      <alignment horizontal="center"/>
    </xf>
    <xf numFmtId="0" fontId="67" fillId="49" borderId="30" xfId="0" applyFont="1" applyFill="1" applyBorder="1" applyAlignment="1">
      <alignment horizontal="center"/>
    </xf>
    <xf numFmtId="0" fontId="93" fillId="49" borderId="27" xfId="0" applyFont="1" applyFill="1" applyBorder="1" applyAlignment="1">
      <alignment horizontal="left"/>
    </xf>
    <xf numFmtId="0" fontId="93" fillId="49" borderId="11" xfId="0" applyFont="1" applyFill="1" applyBorder="1" applyAlignment="1">
      <alignment horizontal="left"/>
    </xf>
    <xf numFmtId="44" fontId="93" fillId="49" borderId="11" xfId="50" applyNumberFormat="1" applyFont="1" applyFill="1" applyBorder="1" applyAlignment="1">
      <alignment horizontal="left"/>
    </xf>
    <xf numFmtId="44" fontId="93" fillId="49" borderId="28" xfId="50" applyNumberFormat="1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6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01" t="s">
        <v>821</v>
      </c>
      <c r="FG1" t="s">
        <v>823</v>
      </c>
    </row>
    <row r="2" spans="1:163" s="1003" customFormat="1" ht="15">
      <c r="A2" s="1002" t="str">
        <f>Enero!$B$7</f>
        <v>O</v>
      </c>
      <c r="B2" s="1003" t="str">
        <f>Enero!$E$7</f>
        <v>SANTO_DOMINGO</v>
      </c>
      <c r="C2" s="1003" t="str">
        <f>Enero!$B$8</f>
        <v>HOSPITAL GENERAL DR. VINICIO CALVENTI</v>
      </c>
      <c r="D2" s="1003">
        <f>Enero!$G$8</f>
        <v>6867307</v>
      </c>
      <c r="E2" s="1004">
        <f>Enero!$G$9</f>
        <v>2018</v>
      </c>
      <c r="F2" s="1005" t="str">
        <f>Enero!$B$9</f>
        <v>Enero</v>
      </c>
      <c r="G2" s="1004">
        <f>VLOOKUP(G$1,Enero!$A$13:$D$50,4,0)</f>
        <v>0</v>
      </c>
      <c r="H2" s="1004">
        <f>VLOOKUP(H$1,Enero!$A$13:$D$50,4,0)</f>
        <v>1169</v>
      </c>
      <c r="I2" s="1004">
        <f>VLOOKUP(I$1,Enero!$A$13:$D$50,4,0)</f>
        <v>911</v>
      </c>
      <c r="J2" s="1004">
        <f>VLOOKUP(J$1,Enero!$A$13:$D$50,4,0)</f>
        <v>594</v>
      </c>
      <c r="K2" s="1004">
        <f>VLOOKUP(K$1,Enero!$A$13:$D$50,4,0)</f>
        <v>574</v>
      </c>
      <c r="L2" s="1004">
        <f>VLOOKUP(L$1,Enero!$A$13:$D$50,4,0)</f>
        <v>251</v>
      </c>
      <c r="M2" s="1004">
        <f>VLOOKUP(M$1,Enero!$A$13:$D$50,4,0)</f>
        <v>0</v>
      </c>
      <c r="N2" s="1004">
        <f>VLOOKUP(N$1,Enero!$A$13:$D$50,4,0)</f>
        <v>271</v>
      </c>
      <c r="O2" s="1004">
        <f>VLOOKUP(O$1,Enero!$A$13:$D$50,4,0)</f>
        <v>112</v>
      </c>
      <c r="P2" s="1004">
        <f>VLOOKUP(P$1,Enero!$A$13:$D$50,4,0)</f>
        <v>146</v>
      </c>
      <c r="Q2" s="1004">
        <f>VLOOKUP(Q$1,Enero!$A$13:$D$50,4,0)</f>
        <v>85</v>
      </c>
      <c r="R2" s="1004">
        <f>VLOOKUP(R$1,Enero!$A$13:$D$50,4,0)</f>
        <v>435</v>
      </c>
      <c r="S2" s="1004">
        <f>VLOOKUP(S$1,Enero!$A$13:$D$50,4,0)</f>
        <v>141</v>
      </c>
      <c r="T2" s="1004">
        <f>VLOOKUP(T$1,Enero!$A$13:$D$50,4,0)</f>
        <v>48</v>
      </c>
      <c r="U2" s="1004">
        <f>VLOOKUP(U$1,Enero!$A$13:$D$50,4,0)</f>
        <v>15</v>
      </c>
      <c r="V2" s="1004">
        <f>VLOOKUP(V$1,Enero!$A$13:$D$50,4,0)</f>
        <v>34</v>
      </c>
      <c r="W2" s="1004">
        <f>VLOOKUP(W$1,Enero!$A$13:$D$50,4,0)</f>
        <v>0</v>
      </c>
      <c r="X2" s="1004">
        <f>VLOOKUP(X$1,Enero!$A$13:$D$50,4,0)</f>
        <v>216</v>
      </c>
      <c r="Y2" s="1004">
        <f>VLOOKUP(Y$1,Enero!$A$13:$D$50,4,0)</f>
        <v>214</v>
      </c>
      <c r="Z2" s="1004">
        <f>VLOOKUP(Z$1,Enero!$A$13:$D$50,4,0)</f>
        <v>56</v>
      </c>
      <c r="AA2" s="1004">
        <f>VLOOKUP(AA$1,Enero!$A$13:$D$50,4,0)</f>
        <v>224</v>
      </c>
      <c r="AB2" s="1004">
        <f>VLOOKUP(AB$1,Enero!$A$13:$D$50,4,0)</f>
        <v>249</v>
      </c>
      <c r="AC2" s="1004">
        <f>VLOOKUP(AC$1,Enero!$A$13:$D$50,4,0)</f>
        <v>273</v>
      </c>
      <c r="AD2" s="1004">
        <f>VLOOKUP(AD$1,Enero!$A$13:$D$50,4,0)</f>
        <v>213</v>
      </c>
      <c r="AE2" s="1004">
        <f>VLOOKUP(AE$1,Enero!$A$13:$D$50,4,0)</f>
        <v>166</v>
      </c>
      <c r="AF2" s="1004">
        <f>VLOOKUP(AF$1,Enero!$A$13:$D$50,4,0)</f>
        <v>243</v>
      </c>
      <c r="AG2" s="1004">
        <f>VLOOKUP(AG$1,Enero!$A$13:$D$50,4,0)</f>
        <v>52</v>
      </c>
      <c r="AH2" s="1004">
        <f>VLOOKUP(AH$1,Enero!$A$13:$D$50,4,0)</f>
        <v>2</v>
      </c>
      <c r="AI2" s="1004">
        <f>VLOOKUP(AI$1,Enero!$A$13:$D$50,4,0)</f>
        <v>201</v>
      </c>
      <c r="AJ2" s="1004">
        <f>VLOOKUP(AJ$1,Enero!$A$13:$D$50,4,0)</f>
        <v>0</v>
      </c>
      <c r="AK2" s="1004">
        <f>VLOOKUP(AK$1,Enero!$A$13:$D$50,4,0)</f>
        <v>54</v>
      </c>
      <c r="AL2" s="1004">
        <f>VLOOKUP(AL$1,Enero!$A$13:$D$50,4,0)</f>
        <v>0</v>
      </c>
      <c r="AM2" s="1004">
        <f>VLOOKUP(AM$1,Enero!$A$13:$D$50,4,0)</f>
        <v>249</v>
      </c>
      <c r="AN2" s="1004">
        <f>VLOOKUP(AN$1,Enero!$A$13:$D$52,4,0)</f>
        <v>8249</v>
      </c>
      <c r="AO2" s="1004">
        <f>VLOOKUP(AO$1,Enero!$F$13:$L$34,7,0)</f>
        <v>328</v>
      </c>
      <c r="AP2" s="1004">
        <f>VLOOKUP(AP$1,Enero!$F$13:$L$34,7,0)</f>
        <v>2629</v>
      </c>
      <c r="AQ2" s="1004">
        <f>VLOOKUP(AQ$1,Enero!$F$13:$L$34,7,0)</f>
        <v>1047</v>
      </c>
      <c r="AR2" s="1004">
        <f>VLOOKUP(AR$1,Enero!$F$13:$L$34,7,0)</f>
        <v>0</v>
      </c>
      <c r="AS2" s="1004">
        <f>VLOOKUP(AS$1,Enero!$F$13:$L$34,7,0)</f>
        <v>0</v>
      </c>
      <c r="AT2" s="1004">
        <f>VLOOKUP(AT$1,Enero!$F$13:$L$34,7,0)</f>
        <v>185</v>
      </c>
      <c r="AU2" s="1004">
        <f>VLOOKUP(AU$1,Enero!$F$13:$L$34,7,0)</f>
        <v>0</v>
      </c>
      <c r="AV2" s="1004">
        <f>VLOOKUP(AV$1,Enero!$F$13:$L$34,7,0)</f>
        <v>0</v>
      </c>
      <c r="AW2" s="1004">
        <f>VLOOKUP(AW$1,Enero!$F$13:$L$34,7,0)</f>
        <v>82</v>
      </c>
      <c r="AX2" s="1004">
        <f>VLOOKUP(AX$1,Enero!$F$13:$L$34,7,0)</f>
        <v>731</v>
      </c>
      <c r="AY2" s="1004">
        <f>VLOOKUP(AY$1,Enero!$F$13:$L$34,7,0)</f>
        <v>61</v>
      </c>
      <c r="AZ2" s="1004">
        <f>VLOOKUP(AZ$1,Enero!$F$13:$L$34,7,0)</f>
        <v>0</v>
      </c>
      <c r="BA2" s="1004">
        <f>VLOOKUP(BA$1,Enero!$F$13:$L$34,7,0)</f>
        <v>18</v>
      </c>
      <c r="BB2" s="1004">
        <f>VLOOKUP(BB$1,Enero!$F$13:$L$34,7,0)</f>
        <v>0</v>
      </c>
      <c r="BC2" s="1004">
        <f>VLOOKUP(BC$1,Enero!$F$13:$L$34,7,0)</f>
        <v>0</v>
      </c>
      <c r="BD2" s="1004">
        <f>VLOOKUP(BD$1,Enero!$F$13:$L$34,7,0)</f>
        <v>0</v>
      </c>
      <c r="BE2" s="1004">
        <f>VLOOKUP(BE$1,Enero!$F$13:$L$34,7,0)</f>
        <v>180</v>
      </c>
      <c r="BF2" s="1004">
        <f>VLOOKUP(BF$1,Enero!$F$13:$L$34,7,0)</f>
        <v>17</v>
      </c>
      <c r="BG2" s="1004">
        <f>VLOOKUP(BG$1,Enero!$F$13:$L$34,7,0)</f>
        <v>5822</v>
      </c>
      <c r="BH2" s="1004">
        <f>VLOOKUP(BH$1,Enero!$F$13:$L$34,7,0)</f>
        <v>167</v>
      </c>
      <c r="BI2" s="1004">
        <f>VLOOKUP(BI$1,Enero!$F$13:$L$34,7,0)</f>
        <v>0</v>
      </c>
      <c r="BJ2" s="1004">
        <f>VLOOKUP(BJ$1,Enero!$F$13:$L$34,7,0)</f>
        <v>0</v>
      </c>
      <c r="BK2" s="1004">
        <f>VLOOKUP(BK$1,Enero!$F$35:$L$40,7,0)</f>
        <v>0</v>
      </c>
      <c r="BL2" s="1004">
        <f>VLOOKUP(BL$1,Enero!$F$35:$L$40,7,0)</f>
        <v>101</v>
      </c>
      <c r="BM2" s="1004">
        <f>VLOOKUP(BM$1,Enero!$F$35:$L$40,7,0)</f>
        <v>134</v>
      </c>
      <c r="BN2" s="1004">
        <f>VLOOKUP(BN$1,Enero!$F$35:$L$40,7,0)</f>
        <v>0</v>
      </c>
      <c r="BO2" s="1004">
        <f>VLOOKUP(BO$1,Enero!$F$35:$L$40,7,0)</f>
        <v>1</v>
      </c>
      <c r="BP2" s="1004">
        <f>VLOOKUP(BP$1,Enero!$F$35:$L$40,7,0)</f>
        <v>800</v>
      </c>
      <c r="BQ2" s="1004">
        <f>VLOOKUP(BQ$1,Enero!$F$47:$L$57,7,0)</f>
        <v>0</v>
      </c>
      <c r="BR2" s="1004">
        <f>VLOOKUP(BR$1,Enero!$F$47:$L$57,7,0)</f>
        <v>6</v>
      </c>
      <c r="BS2" s="1004">
        <f>VLOOKUP(BS$1,Enero!$F$47:$L$57,7,0)</f>
        <v>74</v>
      </c>
      <c r="BT2" s="1004">
        <f>VLOOKUP(BT$1,Enero!$F$47:$L$57,7,0)</f>
        <v>4</v>
      </c>
      <c r="BU2" s="1004">
        <f>VLOOKUP(BU$1,Enero!$F$47:$L$57,7,0)</f>
        <v>0</v>
      </c>
      <c r="BV2" s="1004">
        <f>VLOOKUP(BV$1,Enero!$F$47:$L$57,7,0)</f>
        <v>91</v>
      </c>
      <c r="BW2" s="1004">
        <f>VLOOKUP(BW$1,Enero!$F$47:$L$57,7,0)</f>
        <v>8</v>
      </c>
      <c r="BX2" s="1004">
        <f>VLOOKUP(BX$1,Enero!$F$47:$L$57,7,0)</f>
        <v>0</v>
      </c>
      <c r="BY2" s="1004">
        <f>VLOOKUP(BY$1,Enero!$F$47:$L$57,7,0)</f>
        <v>0</v>
      </c>
      <c r="BZ2" s="1004">
        <f>VLOOKUP(BZ$1,Enero!$F$47:$L$57,7,0)</f>
        <v>0</v>
      </c>
      <c r="CA2" s="1004">
        <f>VLOOKUP(CA$1,Enero!$F$47:$L$57,7,0)</f>
        <v>1</v>
      </c>
      <c r="CB2" s="1004">
        <f>VLOOKUP(Data!CB$1,Enero!A66:F86,2,0)</f>
        <v>756</v>
      </c>
      <c r="CC2" s="1004">
        <f>VLOOKUP(Data!CC$1,Enero!$A$66:$E$86,3,0)</f>
        <v>731</v>
      </c>
      <c r="CD2" s="1004">
        <f>VLOOKUP(Data!CD$1,Enero!A66:H86,8,0)</f>
        <v>133</v>
      </c>
      <c r="CE2" s="1004">
        <f>VLOOKUP(Data!CE$1,Enero!$A$66:$E$86,4,0)</f>
        <v>3</v>
      </c>
      <c r="CF2" s="1004">
        <f>VLOOKUP(Data!CF$1,Enero!$A$66:$E$86,5,0)</f>
        <v>22</v>
      </c>
      <c r="CG2" s="1004">
        <f>Enero!$C$91</f>
        <v>1</v>
      </c>
      <c r="CH2" s="1004">
        <f>Enero!$D$91</f>
        <v>17</v>
      </c>
      <c r="CI2" s="1004">
        <f>Enero!$E$91</f>
        <v>22</v>
      </c>
      <c r="CJ2" s="1004">
        <f>Enero!$F$91</f>
        <v>15</v>
      </c>
      <c r="CK2" s="1004">
        <f>Enero!$G$91</f>
        <v>5</v>
      </c>
      <c r="CL2" s="1004">
        <f>Enero!$H$91</f>
        <v>2</v>
      </c>
      <c r="CM2" s="1004">
        <f>Enero!$I$91</f>
        <v>0</v>
      </c>
      <c r="CN2" s="1004">
        <f>Enero!$J$91</f>
        <v>0</v>
      </c>
      <c r="CO2" s="1004">
        <f>Enero!C92</f>
        <v>2</v>
      </c>
      <c r="CP2" s="1004">
        <f>Enero!D92</f>
        <v>22</v>
      </c>
      <c r="CQ2" s="1004">
        <f>Enero!E92</f>
        <v>49</v>
      </c>
      <c r="CR2" s="1004">
        <f>Enero!$F$92</f>
        <v>31</v>
      </c>
      <c r="CS2" s="1004">
        <f>Enero!$G$92</f>
        <v>20</v>
      </c>
      <c r="CT2" s="1004">
        <f>Enero!$H$92</f>
        <v>8</v>
      </c>
      <c r="CU2" s="1004">
        <f>Enero!$I$92</f>
        <v>3</v>
      </c>
      <c r="CV2" s="1004">
        <f>Enero!$J$92</f>
        <v>1</v>
      </c>
      <c r="CW2" s="1004">
        <f>Enero!$C$94</f>
        <v>0</v>
      </c>
      <c r="CX2" s="1004">
        <f>Enero!$D$94</f>
        <v>0</v>
      </c>
      <c r="CY2" s="1004">
        <f>Enero!$E$94</f>
        <v>0</v>
      </c>
      <c r="CZ2" s="1004">
        <f>Enero!$F$94</f>
        <v>2</v>
      </c>
      <c r="DA2" s="1004">
        <f>Enero!$G$94</f>
        <v>1</v>
      </c>
      <c r="DB2" s="1004">
        <f>Enero!$H$94</f>
        <v>0</v>
      </c>
      <c r="DC2" s="1004">
        <f>Enero!$I$94</f>
        <v>0</v>
      </c>
      <c r="DD2" s="1004">
        <f>Enero!$J$94</f>
        <v>0</v>
      </c>
      <c r="DE2" s="1004">
        <f>Enero!$C$95</f>
        <v>3</v>
      </c>
      <c r="DF2" s="1004">
        <f>Enero!$D$95</f>
        <v>39</v>
      </c>
      <c r="DG2" s="1004">
        <f>Enero!$E$95</f>
        <v>71</v>
      </c>
      <c r="DH2" s="1004">
        <f>Enero!$F$95</f>
        <v>46</v>
      </c>
      <c r="DI2" s="1004">
        <f>Enero!$G$95</f>
        <v>25</v>
      </c>
      <c r="DJ2" s="1004">
        <f>Enero!$H$95</f>
        <v>10</v>
      </c>
      <c r="DK2" s="1004">
        <f>Enero!$I$95</f>
        <v>3</v>
      </c>
      <c r="DL2" s="1004">
        <f>Enero!$J$95</f>
        <v>1</v>
      </c>
      <c r="DM2" s="1004">
        <f>Enero!$C$96</f>
        <v>0</v>
      </c>
      <c r="DN2" s="1004">
        <f>Enero!$D$96</f>
        <v>0</v>
      </c>
      <c r="DO2" s="1004">
        <f>Enero!$E$96</f>
        <v>0</v>
      </c>
      <c r="DP2" s="1004">
        <f>Enero!$F$96</f>
        <v>0</v>
      </c>
      <c r="DQ2" s="1004">
        <f>Enero!$G$96</f>
        <v>0</v>
      </c>
      <c r="DR2" s="1004">
        <f>Enero!$H$96</f>
        <v>0</v>
      </c>
      <c r="DS2" s="1004">
        <f>Enero!$I$96</f>
        <v>0</v>
      </c>
      <c r="DT2" s="1004">
        <f>Enero!J$96</f>
        <v>0</v>
      </c>
      <c r="DU2" s="1004">
        <f>Enero!C$98</f>
        <v>0</v>
      </c>
      <c r="DV2" s="1004">
        <f>Enero!$D$98</f>
        <v>4</v>
      </c>
      <c r="DW2" s="1004">
        <f>Enero!$E$98</f>
        <v>8</v>
      </c>
      <c r="DX2" s="1004">
        <f>Enero!$F$98</f>
        <v>1</v>
      </c>
      <c r="DY2" s="1004">
        <f>Enero!$G$98</f>
        <v>9</v>
      </c>
      <c r="DZ2" s="1004">
        <f>Enero!$H$98</f>
        <v>1</v>
      </c>
      <c r="EA2" s="1004">
        <f>Enero!$I$98</f>
        <v>1</v>
      </c>
      <c r="EB2" s="1004">
        <f>Enero!$J$98</f>
        <v>0</v>
      </c>
      <c r="EC2" s="1004">
        <f>Enero!$C$99</f>
        <v>0</v>
      </c>
      <c r="ED2" s="1004">
        <f>Enero!$D$99</f>
        <v>2</v>
      </c>
      <c r="EE2" s="1004">
        <f>Enero!$E$99</f>
        <v>1</v>
      </c>
      <c r="EF2" s="1004">
        <f>Enero!$F$99</f>
        <v>6</v>
      </c>
      <c r="EG2" s="1004">
        <f>Enero!$G$99</f>
        <v>3</v>
      </c>
      <c r="EH2" s="1004">
        <f>Enero!$H$99</f>
        <v>2</v>
      </c>
      <c r="EI2" s="1004">
        <f>Enero!$I$99</f>
        <v>0</v>
      </c>
      <c r="EJ2" s="1004">
        <f>Enero!$J$99</f>
        <v>0</v>
      </c>
      <c r="EK2" s="1004">
        <f>VLOOKUP(EK$1,Enero!$A$102:$G$113,6,0)</f>
        <v>1150</v>
      </c>
      <c r="EL2" s="1004">
        <f>VLOOKUP(EL$1,Enero!$A$102:$G$113,6,0)</f>
        <v>2</v>
      </c>
      <c r="EM2" s="1004">
        <f>VLOOKUP(EM$1,Enero!$A$102:$G$113,6,0)</f>
        <v>10</v>
      </c>
      <c r="EN2" s="1004">
        <f>VLOOKUP(EN$1,Enero!$A$102:$G$113,6,0)</f>
        <v>23016418</v>
      </c>
      <c r="EO2" s="1004">
        <f>VLOOKUP(EO$1,Enero!$A$102:$G$113,6,0)</f>
        <v>13846294.54</v>
      </c>
      <c r="EP2" s="1004">
        <f>VLOOKUP(EP$1,Enero!$A$102:$G$113,6,0)</f>
        <v>36862712.54</v>
      </c>
      <c r="EQ2" s="1004">
        <f>VLOOKUP(EQ$1,Enero!$A$102:$G$113,6,0)</f>
        <v>879040.35</v>
      </c>
      <c r="ER2" s="1004">
        <f>VLOOKUP(ER$1,Enero!$A$102:$G$113,6,0)</f>
        <v>6410061.54</v>
      </c>
      <c r="ES2" s="1004">
        <f>VLOOKUP(ES$1,Enero!$A$102:$G$113,6,0)</f>
        <v>233292.05</v>
      </c>
      <c r="ET2" s="1004">
        <f>VLOOKUP(ET$1,Enero!$A$102:$G$113,6,0)</f>
        <v>37442499.58</v>
      </c>
      <c r="EU2" s="1004">
        <f>VLOOKUP(EU$1,Enero!$A$102:$G$113,6,0)</f>
        <v>44964893.519999996</v>
      </c>
      <c r="EV2" s="1004">
        <f>VLOOKUP(EV$1,Enero!$A$102:$G$113,6,0)</f>
        <v>395390541.54</v>
      </c>
      <c r="EW2" s="1004">
        <f>VLOOKUP(EW$1,Enero!$A$13:$D$50,4,0)</f>
        <v>223</v>
      </c>
      <c r="EX2" s="1004">
        <f>VLOOKUP(EX$1,Enero!$A$13:$D$50,4,0)</f>
        <v>0</v>
      </c>
      <c r="EY2" s="1004">
        <f>VLOOKUP(EY$1,Enero!$A$13:$D$50,4,0)</f>
        <v>0</v>
      </c>
      <c r="EZ2" s="1004">
        <f>VLOOKUP(EZ$1,Enero!$A$13:$D$50,4,0)</f>
        <v>349</v>
      </c>
      <c r="FA2" s="1004">
        <f>VLOOKUP(FA$1,Enero!$A$13:$D$50,4,0)</f>
        <v>720</v>
      </c>
      <c r="FB2" s="1004">
        <f>VLOOKUP(FB$1,Enero!$F$35:$L$43,7,0)</f>
        <v>0</v>
      </c>
      <c r="FC2" s="1004">
        <f>VLOOKUP(FC$1,Enero!$F$35:$L$43,7,0)</f>
        <v>0</v>
      </c>
      <c r="FD2" s="1004">
        <f>VLOOKUP(FD$1,Enero!$F$35:$L$43,7,0)</f>
        <v>910</v>
      </c>
      <c r="FF2" s="1003">
        <f>COUNTIF(G2:FD2,"&gt;0")</f>
        <v>107</v>
      </c>
      <c r="FG2" s="1003" t="str">
        <f>IF(FF2,"Digitado","Vacio")</f>
        <v>Digitado</v>
      </c>
    </row>
    <row r="3" spans="1:163" s="1003" customFormat="1" ht="15">
      <c r="A3" s="1002" t="str">
        <f>Febrero!$B$7</f>
        <v>O</v>
      </c>
      <c r="B3" s="1003" t="str">
        <f>Febrero!$E$7</f>
        <v>SANTO_DOMINGO</v>
      </c>
      <c r="C3" s="1003" t="str">
        <f>Febrero!$B$8</f>
        <v>HOSPITAL GENERAL DR. VINICIO CALVENTI</v>
      </c>
      <c r="D3" s="1003">
        <f>Febrero!$G$8</f>
        <v>6867307</v>
      </c>
      <c r="E3" s="1004">
        <f>Febrero!$G$9</f>
        <v>2018</v>
      </c>
      <c r="F3" s="1005" t="str">
        <f>Febrero!$B$9</f>
        <v>Febrero</v>
      </c>
      <c r="G3" s="1004">
        <f>VLOOKUP(G$1,Febrero!$A$13:$D$50,4,0)</f>
        <v>0</v>
      </c>
      <c r="H3" s="1004">
        <f>VLOOKUP(H$1,Febrero!$A$13:$D$50,4,0)</f>
        <v>1494</v>
      </c>
      <c r="I3" s="1004">
        <f>VLOOKUP(I$1,Febrero!$A$13:$D$50,4,0)</f>
        <v>887</v>
      </c>
      <c r="J3" s="1004">
        <f>VLOOKUP(J$1,Febrero!$A$13:$D$50,4,0)</f>
        <v>943</v>
      </c>
      <c r="K3" s="1004">
        <f>VLOOKUP(K$1,Febrero!$A$13:$D$50,4,0)</f>
        <v>768</v>
      </c>
      <c r="L3" s="1004">
        <f>VLOOKUP(L$1,Febrero!$A$13:$D$50,4,0)</f>
        <v>348</v>
      </c>
      <c r="M3" s="1004">
        <f>VLOOKUP(M$1,Febrero!$A$13:$D$50,4,0)</f>
        <v>0</v>
      </c>
      <c r="N3" s="1004">
        <f>VLOOKUP(N$1,Febrero!$A$13:$D$50,4,0)</f>
        <v>376</v>
      </c>
      <c r="O3" s="1004">
        <f>VLOOKUP(O$1,Febrero!$A$13:$D$50,4,0)</f>
        <v>208</v>
      </c>
      <c r="P3" s="1004">
        <f>VLOOKUP(P$1,Febrero!$A$13:$D$50,4,0)</f>
        <v>109</v>
      </c>
      <c r="Q3" s="1004">
        <f>VLOOKUP(Q$1,Febrero!$A$13:$D$50,4,0)</f>
        <v>122</v>
      </c>
      <c r="R3" s="1004">
        <f>VLOOKUP(R$1,Febrero!$A$13:$D$50,4,0)</f>
        <v>580</v>
      </c>
      <c r="S3" s="1004">
        <f>VLOOKUP(S$1,Febrero!$A$13:$D$50,4,0)</f>
        <v>231</v>
      </c>
      <c r="T3" s="1004">
        <f>VLOOKUP(T$1,Febrero!$A$13:$D$50,4,0)</f>
        <v>96</v>
      </c>
      <c r="U3" s="1004">
        <f>VLOOKUP(U$1,Febrero!$A$13:$D$50,4,0)</f>
        <v>18</v>
      </c>
      <c r="V3" s="1004">
        <f>VLOOKUP(V$1,Febrero!$A$13:$D$50,4,0)</f>
        <v>53</v>
      </c>
      <c r="W3" s="1004">
        <f>VLOOKUP(W$1,Febrero!$A$13:$D$50,4,0)</f>
        <v>0</v>
      </c>
      <c r="X3" s="1004">
        <f>VLOOKUP(X$1,Febrero!$A$13:$D$50,4,0)</f>
        <v>335</v>
      </c>
      <c r="Y3" s="1004">
        <f>VLOOKUP(Y$1,Febrero!$A$13:$D$50,4,0)</f>
        <v>340</v>
      </c>
      <c r="Z3" s="1004">
        <f>VLOOKUP(Z$1,Febrero!$A$13:$D$50,4,0)</f>
        <v>101</v>
      </c>
      <c r="AA3" s="1004">
        <f>VLOOKUP(AA$1,Febrero!$A$13:$D$50,4,0)</f>
        <v>257</v>
      </c>
      <c r="AB3" s="1004">
        <f>VLOOKUP(AB$1,Febrero!$A$13:$D$50,4,0)</f>
        <v>360</v>
      </c>
      <c r="AC3" s="1004">
        <f>VLOOKUP(AC$1,Febrero!$A$13:$D$50,4,0)</f>
        <v>349</v>
      </c>
      <c r="AD3" s="1004">
        <f>VLOOKUP(AD$1,Febrero!$A$13:$D$50,4,0)</f>
        <v>361</v>
      </c>
      <c r="AE3" s="1004">
        <f>VLOOKUP(AE$1,Febrero!$A$13:$D$50,4,0)</f>
        <v>271</v>
      </c>
      <c r="AF3" s="1004">
        <f>VLOOKUP(AF$1,Febrero!$A$13:$D$50,4,0)</f>
        <v>375</v>
      </c>
      <c r="AG3" s="1004">
        <f>VLOOKUP(AG$1,Febrero!$A$13:$D$50,4,0)</f>
        <v>119</v>
      </c>
      <c r="AH3" s="1004">
        <f>VLOOKUP(AH$1,Febrero!$A$13:$D$50,4,0)</f>
        <v>16</v>
      </c>
      <c r="AI3" s="1004">
        <f>VLOOKUP(AI$1,Febrero!$A$13:$D$50,4,0)</f>
        <v>390</v>
      </c>
      <c r="AJ3" s="1004">
        <f>VLOOKUP(AJ$1,Febrero!$A$13:$D$50,4,0)</f>
        <v>0</v>
      </c>
      <c r="AK3" s="1004">
        <f>VLOOKUP(AK$1,Febrero!$A$13:$D$50,4,0)</f>
        <v>96</v>
      </c>
      <c r="AL3" s="1004">
        <f>VLOOKUP(AL$1,Febrero!$A$13:$D$50,4,0)</f>
        <v>0</v>
      </c>
      <c r="AM3" s="1004">
        <f>VLOOKUP(AM$1,Febrero!$A$13:$D$50,4,0)</f>
        <v>377</v>
      </c>
      <c r="AN3" s="1004">
        <f>VLOOKUP(AN$1,Febrero!$A$13:$D$52,4,0)</f>
        <v>7062</v>
      </c>
      <c r="AO3" s="1004">
        <f>VLOOKUP(AO$1,Febrero!$F$13:$L$34,7,0)</f>
        <v>452</v>
      </c>
      <c r="AP3" s="1004">
        <f>VLOOKUP(AP$1,Febrero!$F$13:$L$34,7,0)</f>
        <v>3227</v>
      </c>
      <c r="AQ3" s="1004">
        <f>VLOOKUP(AQ$1,Febrero!$F$13:$L$34,7,0)</f>
        <v>1393</v>
      </c>
      <c r="AR3" s="1004">
        <f>VLOOKUP(AR$1,Febrero!$F$13:$L$34,7,0)</f>
        <v>0</v>
      </c>
      <c r="AS3" s="1004">
        <f>VLOOKUP(AS$1,Febrero!$F$13:$L$34,7,0)</f>
        <v>0</v>
      </c>
      <c r="AT3" s="1004">
        <f>VLOOKUP(AT$1,Febrero!$F$13:$L$34,7,0)</f>
        <v>209</v>
      </c>
      <c r="AU3" s="1004">
        <f>VLOOKUP(AU$1,Febrero!$F$13:$L$34,7,0)</f>
        <v>0</v>
      </c>
      <c r="AV3" s="1004">
        <f>VLOOKUP(AV$1,Febrero!$F$13:$L$34,7,0)</f>
        <v>0</v>
      </c>
      <c r="AW3" s="1004">
        <f>VLOOKUP(AW$1,Febrero!$F$13:$L$34,7,0)</f>
        <v>133</v>
      </c>
      <c r="AX3" s="1004">
        <f>VLOOKUP(AX$1,Febrero!$F$13:$L$34,7,0)</f>
        <v>926</v>
      </c>
      <c r="AY3" s="1004">
        <f>VLOOKUP(AY$1,Febrero!$F$13:$L$34,7,0)</f>
        <v>77</v>
      </c>
      <c r="AZ3" s="1004">
        <f>VLOOKUP(AZ$1,Febrero!$F$13:$L$34,7,0)</f>
        <v>0</v>
      </c>
      <c r="BA3" s="1004">
        <f>VLOOKUP(BA$1,Febrero!$F$13:$L$34,7,0)</f>
        <v>12</v>
      </c>
      <c r="BB3" s="1004">
        <f>VLOOKUP(BB$1,Febrero!$F$13:$L$34,7,0)</f>
        <v>0</v>
      </c>
      <c r="BC3" s="1004">
        <f>VLOOKUP(BC$1,Febrero!$F$13:$L$34,7,0)</f>
        <v>0</v>
      </c>
      <c r="BD3" s="1004">
        <f>VLOOKUP(BD$1,Febrero!$F$13:$L$34,7,0)</f>
        <v>0</v>
      </c>
      <c r="BE3" s="1004">
        <f>VLOOKUP(BE$1,Febrero!$F$13:$L$34,7,0)</f>
        <v>126</v>
      </c>
      <c r="BF3" s="1004">
        <f>VLOOKUP(BF$1,Febrero!$F$13:$L$34,7,0)</f>
        <v>8</v>
      </c>
      <c r="BG3" s="1004">
        <f>VLOOKUP(BG$1,Febrero!$F$13:$L$34,7,0)</f>
        <v>32265</v>
      </c>
      <c r="BH3" s="1004">
        <f>VLOOKUP(BH$1,Febrero!$F$13:$L$34,7,0)</f>
        <v>145</v>
      </c>
      <c r="BI3" s="1004">
        <f>VLOOKUP(BI$1,Febrero!$F$13:$L$34,7,0)</f>
        <v>0</v>
      </c>
      <c r="BJ3" s="1004">
        <f>VLOOKUP(BJ$1,Febrero!$F$13:$L$34,7,0)</f>
        <v>0</v>
      </c>
      <c r="BK3" s="1004">
        <f>VLOOKUP(BK$1,Febrero!$F$35:$L$40,7,0)</f>
        <v>1</v>
      </c>
      <c r="BL3" s="1004">
        <f>VLOOKUP(BL$1,Febrero!$F$35:$L$40,7,0)</f>
        <v>165</v>
      </c>
      <c r="BM3" s="1004">
        <f>VLOOKUP(BM$1,Febrero!$F$35:$L$40,7,0)</f>
        <v>94</v>
      </c>
      <c r="BN3" s="1004">
        <f>VLOOKUP(BN$1,Febrero!$F$35:$L$40,7,0)</f>
        <v>0</v>
      </c>
      <c r="BO3" s="1004">
        <f>VLOOKUP(BO$1,Febrero!$F$35:$L$40,7,0)</f>
        <v>1</v>
      </c>
      <c r="BP3" s="1004">
        <f>VLOOKUP(BP$1,Febrero!$F$35:$L$40,7,0)</f>
        <v>689</v>
      </c>
      <c r="BQ3" s="1004">
        <f>VLOOKUP(BQ$1,Febrero!$F$47:$L$57,7,0)</f>
        <v>0</v>
      </c>
      <c r="BR3" s="1004">
        <f>VLOOKUP(BR$1,Febrero!$F$47:$L$57,7,0)</f>
        <v>8</v>
      </c>
      <c r="BS3" s="1004">
        <f>VLOOKUP(BS$1,Febrero!$F$47:$L$57,7,0)</f>
        <v>69</v>
      </c>
      <c r="BT3" s="1004">
        <f>VLOOKUP(BT$1,Febrero!$F$47:$L$57,7,0)</f>
        <v>4</v>
      </c>
      <c r="BU3" s="1004">
        <f>VLOOKUP(BU$1,Febrero!$F$47:$L$57,7,0)</f>
        <v>0</v>
      </c>
      <c r="BV3" s="1004">
        <f>VLOOKUP(BV$1,Febrero!$F$47:$L$57,7,0)</f>
        <v>98</v>
      </c>
      <c r="BW3" s="1004">
        <f>VLOOKUP(BW$1,Febrero!$F$47:$L$57,7,0)</f>
        <v>5</v>
      </c>
      <c r="BX3" s="1004">
        <f>VLOOKUP(BX$1,Febrero!$F$47:$L$57,7,0)</f>
        <v>2</v>
      </c>
      <c r="BY3" s="1004">
        <f>VLOOKUP(BY$1,Febrero!$F$47:$L$57,7,0)</f>
        <v>0</v>
      </c>
      <c r="BZ3" s="1004">
        <f>VLOOKUP(BZ$1,Febrero!$F$47:$L$57,7,0)</f>
        <v>0</v>
      </c>
      <c r="CA3" s="1004">
        <f>VLOOKUP(CA$1,Febrero!$F$47:$L$57,7,0)</f>
        <v>1</v>
      </c>
      <c r="CB3" s="1004">
        <f>VLOOKUP(Data!CB$1,Febrero!A67:F87,2,0)</f>
        <v>862</v>
      </c>
      <c r="CC3" s="1004">
        <f>VLOOKUP(Data!CC$1,Febrero!$A$66:$E$86,3,0)</f>
        <v>862</v>
      </c>
      <c r="CD3" s="1004">
        <f>VLOOKUP(Data!CD$1,Febrero!A67:H87,8,0)</f>
        <v>133</v>
      </c>
      <c r="CE3" s="1004">
        <f>VLOOKUP(Data!CE$1,Febrero!$A$66:$E$86,4,0)</f>
        <v>4</v>
      </c>
      <c r="CF3" s="1004">
        <f>VLOOKUP(Data!CF$1,Febrero!$A$66:$E$86,5,0)</f>
        <v>23</v>
      </c>
      <c r="CG3" s="1004">
        <f>Febrero!$C$91</f>
        <v>2</v>
      </c>
      <c r="CH3" s="1004">
        <f>Febrero!$D$91</f>
        <v>15</v>
      </c>
      <c r="CI3" s="1004">
        <f>Febrero!$E$91</f>
        <v>18</v>
      </c>
      <c r="CJ3" s="1004">
        <f>Febrero!$F$91</f>
        <v>11</v>
      </c>
      <c r="CK3" s="1004">
        <f>Febrero!$G$91</f>
        <v>9</v>
      </c>
      <c r="CL3" s="1004">
        <f>Febrero!$H$91</f>
        <v>6</v>
      </c>
      <c r="CM3" s="1004">
        <f>Febrero!$I$91</f>
        <v>1</v>
      </c>
      <c r="CN3" s="1004">
        <f>Febrero!$J$91</f>
        <v>0</v>
      </c>
      <c r="CO3" s="1004">
        <f>Febrero!C92</f>
        <v>0</v>
      </c>
      <c r="CP3" s="1004">
        <f>Febrero!D92</f>
        <v>23</v>
      </c>
      <c r="CQ3" s="1004">
        <f>Febrero!E92</f>
        <v>30</v>
      </c>
      <c r="CR3" s="1004">
        <f>Febrero!$F$92</f>
        <v>28</v>
      </c>
      <c r="CS3" s="1004">
        <f>Febrero!$G$92</f>
        <v>14</v>
      </c>
      <c r="CT3" s="1004">
        <f>Febrero!$H$92</f>
        <v>1</v>
      </c>
      <c r="CU3" s="1004">
        <f>Febrero!$I$92</f>
        <v>0</v>
      </c>
      <c r="CV3" s="1004">
        <f>Febrero!$J$92</f>
        <v>0</v>
      </c>
      <c r="CW3" s="1004">
        <f>Febrero!$C$94</f>
        <v>0</v>
      </c>
      <c r="CX3" s="1004">
        <f>Febrero!$D$94</f>
        <v>0</v>
      </c>
      <c r="CY3" s="1004">
        <f>Febrero!$E$94</f>
        <v>0</v>
      </c>
      <c r="CZ3" s="1004">
        <f>Febrero!$F$94</f>
        <v>0</v>
      </c>
      <c r="DA3" s="1004">
        <f>Febrero!$G$94</f>
        <v>0</v>
      </c>
      <c r="DB3" s="1004">
        <f>Febrero!$H$94</f>
        <v>0</v>
      </c>
      <c r="DC3" s="1004">
        <f>Febrero!$I$94</f>
        <v>0</v>
      </c>
      <c r="DD3" s="1004">
        <f>Febrero!$J$94</f>
        <v>0</v>
      </c>
      <c r="DE3" s="1004">
        <f>Febrero!$C$95</f>
        <v>2</v>
      </c>
      <c r="DF3" s="1004">
        <f>Febrero!$D$95</f>
        <v>38</v>
      </c>
      <c r="DG3" s="1004">
        <f>Febrero!$E$95</f>
        <v>48</v>
      </c>
      <c r="DH3" s="1004">
        <f>Febrero!$F$95</f>
        <v>38</v>
      </c>
      <c r="DI3" s="1004">
        <f>Febrero!$G$95</f>
        <v>23</v>
      </c>
      <c r="DJ3" s="1004">
        <f>Febrero!$H$95</f>
        <v>7</v>
      </c>
      <c r="DK3" s="1004">
        <f>Febrero!$I$95</f>
        <v>1</v>
      </c>
      <c r="DL3" s="1004">
        <f>Febrero!$J$95</f>
        <v>0</v>
      </c>
      <c r="DM3" s="1004">
        <f>Febrero!$C$96</f>
        <v>0</v>
      </c>
      <c r="DN3" s="1004">
        <f>Febrero!$D$96</f>
        <v>0</v>
      </c>
      <c r="DO3" s="1004">
        <f>Febrero!$E$96</f>
        <v>0</v>
      </c>
      <c r="DP3" s="1004">
        <f>Febrero!$F$96</f>
        <v>1</v>
      </c>
      <c r="DQ3" s="1004">
        <f>Febrero!$G$96</f>
        <v>0</v>
      </c>
      <c r="DR3" s="1004">
        <f>Febrero!$H$96</f>
        <v>0</v>
      </c>
      <c r="DS3" s="1004">
        <f>Febrero!$I$96</f>
        <v>0</v>
      </c>
      <c r="DT3" s="1004">
        <f>Febrero!J$96</f>
        <v>0</v>
      </c>
      <c r="DU3" s="1004">
        <f>Febrero!C$98</f>
        <v>1</v>
      </c>
      <c r="DV3" s="1004">
        <f>Febrero!$D$98</f>
        <v>7</v>
      </c>
      <c r="DW3" s="1004">
        <f>Febrero!$E$98</f>
        <v>7</v>
      </c>
      <c r="DX3" s="1004">
        <f>Febrero!$F$98</f>
        <v>4</v>
      </c>
      <c r="DY3" s="1004">
        <f>Febrero!$G$98</f>
        <v>4</v>
      </c>
      <c r="DZ3" s="1004">
        <f>Febrero!$H$98</f>
        <v>3</v>
      </c>
      <c r="EA3" s="1004">
        <f>Febrero!$I$98</f>
        <v>0</v>
      </c>
      <c r="EB3" s="1004">
        <f>Febrero!$J$98</f>
        <v>0</v>
      </c>
      <c r="EC3" s="1004">
        <f>Febrero!$C$99</f>
        <v>1</v>
      </c>
      <c r="ED3" s="1004">
        <f>Febrero!$D$99</f>
        <v>4</v>
      </c>
      <c r="EE3" s="1004">
        <f>Febrero!$E$99</f>
        <v>6</v>
      </c>
      <c r="EF3" s="1004">
        <f>Febrero!$F$99</f>
        <v>9</v>
      </c>
      <c r="EG3" s="1004">
        <f>Febrero!$G$99</f>
        <v>1</v>
      </c>
      <c r="EH3" s="1004">
        <f>Febrero!$H$99</f>
        <v>0</v>
      </c>
      <c r="EI3" s="1004">
        <f>Febrero!$I$99</f>
        <v>0</v>
      </c>
      <c r="EJ3" s="1004">
        <f>Febrero!$J$99</f>
        <v>0</v>
      </c>
      <c r="EK3" s="1004">
        <f>VLOOKUP(EK$1,Febrero!$A$102:$G$113,6,0)</f>
        <v>1137</v>
      </c>
      <c r="EL3" s="1004">
        <f>VLOOKUP(EL$1,Febrero!$A$102:$G$113,6,0)</f>
        <v>0</v>
      </c>
      <c r="EM3" s="1004">
        <f>VLOOKUP(EM$1,Febrero!$A$102:$G$113,6,0)</f>
        <v>13</v>
      </c>
      <c r="EN3" s="1004">
        <f>VLOOKUP(EN$1,Febrero!$A$102:$G$113,6,0)</f>
        <v>23016418</v>
      </c>
      <c r="EO3" s="1004">
        <f>VLOOKUP(EO$1,Febrero!$A$102:$G$113,6,0)</f>
        <v>12931822.39</v>
      </c>
      <c r="EP3" s="1004">
        <f>VLOOKUP(EP$1,Febrero!$A$102:$G$113,6,0)</f>
        <v>35948240.39</v>
      </c>
      <c r="EQ3" s="1004">
        <f>VLOOKUP(EQ$1,Febrero!$A$102:$G$113,6,0)</f>
        <v>684148.71</v>
      </c>
      <c r="ER3" s="1004">
        <f>VLOOKUP(ER$1,Febrero!$A$102:$G$113,6,0)</f>
        <v>3937910.08</v>
      </c>
      <c r="ES3" s="1004">
        <f>VLOOKUP(ES$1,Febrero!$A$102:$G$113,6,0)</f>
        <v>814419.31</v>
      </c>
      <c r="ET3" s="1004">
        <f>VLOOKUP(ET$1,Febrero!$A$102:$G$113,6,0)</f>
        <v>29987043.39</v>
      </c>
      <c r="EU3" s="1004">
        <f>VLOOKUP(EU$1,Febrero!$A$102:$G$113,6,0)</f>
        <v>35423521.49</v>
      </c>
      <c r="EV3" s="1004">
        <f>VLOOKUP(EV$1,Febrero!$A$102:$G$113,6,0)</f>
        <v>395763883.62</v>
      </c>
      <c r="EW3" s="1004">
        <f>VLOOKUP(EW$1,Febrero!$A$13:$D$50,4,0)</f>
        <v>364</v>
      </c>
      <c r="EX3" s="1004">
        <f>VLOOKUP(EX$1,Febrero!$A$13:$D$50,4,0)</f>
        <v>0</v>
      </c>
      <c r="EY3" s="1004">
        <f>VLOOKUP(EY$1,Febrero!$A$13:$D$50,4,0)</f>
        <v>0</v>
      </c>
      <c r="EZ3" s="1004">
        <f>VLOOKUP(EZ$1,Febrero!$A$13:$D$50,4,0)</f>
        <v>436</v>
      </c>
      <c r="FA3" s="1004">
        <f>VLOOKUP(FA$1,Febrero!$A$13:$D$50,4,0)</f>
        <v>1082</v>
      </c>
      <c r="FB3" s="1004">
        <f>VLOOKUP(FB$1,Febrero!$F$35:$L$43,7,0)</f>
        <v>0</v>
      </c>
      <c r="FC3" s="1004">
        <f>VLOOKUP(FC$1,Febrero!$F$35:$L$43,7,0)</f>
        <v>0</v>
      </c>
      <c r="FD3" s="1004">
        <f>VLOOKUP(FD$1,Febrero!$F$35:$L$43,7,0)</f>
        <v>258</v>
      </c>
      <c r="FF3" s="1003">
        <f aca="true" t="shared" si="0" ref="FF3:FF13">COUNTIF(G3:FD3,"&gt;0")</f>
        <v>104</v>
      </c>
      <c r="FG3" s="1003" t="str">
        <f aca="true" t="shared" si="1" ref="FG3:FG13">IF(FF3,"Digitado","Vacio")</f>
        <v>Digitado</v>
      </c>
    </row>
    <row r="4" spans="1:163" s="1003" customFormat="1" ht="15">
      <c r="A4" s="1002" t="str">
        <f>Marzo!$B$7</f>
        <v>O</v>
      </c>
      <c r="B4" s="1003" t="str">
        <f>Marzo!$E$7</f>
        <v>SANTO_DOMINGO</v>
      </c>
      <c r="C4" s="1003" t="str">
        <f>Marzo!$B$8</f>
        <v>HOSPITAL GENERAL DR. VINICIO CALVENTI</v>
      </c>
      <c r="D4" s="1003">
        <f>Marzo!$G$8</f>
        <v>6867307</v>
      </c>
      <c r="E4" s="1004">
        <f>Marzo!$G$9</f>
        <v>2018</v>
      </c>
      <c r="F4" s="1005" t="str">
        <f>Marzo!$B$9</f>
        <v>Marzo</v>
      </c>
      <c r="G4" s="1004">
        <f>VLOOKUP(G$1,Marzo!$A$13:$D$50,4,0)</f>
        <v>0</v>
      </c>
      <c r="H4" s="1004">
        <f>VLOOKUP(H$1,Marzo!$A$13:$D$50,4,0)</f>
        <v>1398</v>
      </c>
      <c r="I4" s="1004">
        <f>VLOOKUP(I$1,Marzo!$A$13:$D$50,4,0)</f>
        <v>1129</v>
      </c>
      <c r="J4" s="1004">
        <f>VLOOKUP(J$1,Marzo!$A$13:$D$50,4,0)</f>
        <v>588</v>
      </c>
      <c r="K4" s="1004">
        <f>VLOOKUP(K$1,Marzo!$A$13:$D$50,4,0)</f>
        <v>633</v>
      </c>
      <c r="L4" s="1004">
        <f>VLOOKUP(L$1,Marzo!$A$13:$D$50,4,0)</f>
        <v>369</v>
      </c>
      <c r="M4" s="1004">
        <f>VLOOKUP(M$1,Marzo!$A$13:$D$50,4,0)</f>
        <v>0</v>
      </c>
      <c r="N4" s="1004">
        <f>VLOOKUP(N$1,Marzo!$A$13:$D$50,4,0)</f>
        <v>369</v>
      </c>
      <c r="O4" s="1004">
        <f>VLOOKUP(O$1,Marzo!$A$13:$D$50,4,0)</f>
        <v>197</v>
      </c>
      <c r="P4" s="1004">
        <f>VLOOKUP(P$1,Marzo!$A$13:$D$50,4,0)</f>
        <v>87</v>
      </c>
      <c r="Q4" s="1004">
        <f>VLOOKUP(Q$1,Marzo!$A$13:$D$50,4,0)</f>
        <v>155</v>
      </c>
      <c r="R4" s="1004">
        <f>VLOOKUP(R$1,Marzo!$A$13:$D$50,4,0)</f>
        <v>662</v>
      </c>
      <c r="S4" s="1004">
        <f>VLOOKUP(S$1,Marzo!$A$13:$D$50,4,0)</f>
        <v>156</v>
      </c>
      <c r="T4" s="1004">
        <f>VLOOKUP(T$1,Marzo!$A$13:$D$50,4,0)</f>
        <v>77</v>
      </c>
      <c r="U4" s="1004">
        <f>VLOOKUP(U$1,Marzo!$A$13:$D$50,4,0)</f>
        <v>140</v>
      </c>
      <c r="V4" s="1004">
        <f>VLOOKUP(V$1,Marzo!$A$13:$D$50,4,0)</f>
        <v>89</v>
      </c>
      <c r="W4" s="1004">
        <f>VLOOKUP(W$1,Marzo!$A$13:$D$50,4,0)</f>
        <v>0</v>
      </c>
      <c r="X4" s="1004">
        <f>VLOOKUP(X$1,Marzo!$A$13:$D$50,4,0)</f>
        <v>300</v>
      </c>
      <c r="Y4" s="1004">
        <f>VLOOKUP(Y$1,Marzo!$A$13:$D$50,4,0)</f>
        <v>298</v>
      </c>
      <c r="Z4" s="1004">
        <f>VLOOKUP(Z$1,Marzo!$A$13:$D$50,4,0)</f>
        <v>81</v>
      </c>
      <c r="AA4" s="1004">
        <f>VLOOKUP(AA$1,Marzo!$A$13:$D$50,4,0)</f>
        <v>217</v>
      </c>
      <c r="AB4" s="1004">
        <f>VLOOKUP(AB$1,Marzo!$A$13:$D$50,4,0)</f>
        <v>357</v>
      </c>
      <c r="AC4" s="1004">
        <f>VLOOKUP(AC$1,Marzo!$A$13:$D$50,4,0)</f>
        <v>326</v>
      </c>
      <c r="AD4" s="1004">
        <f>VLOOKUP(AD$1,Marzo!$A$13:$D$50,4,0)</f>
        <v>571</v>
      </c>
      <c r="AE4" s="1004">
        <f>VLOOKUP(AE$1,Marzo!$A$13:$D$50,4,0)</f>
        <v>249</v>
      </c>
      <c r="AF4" s="1004">
        <f>VLOOKUP(AF$1,Marzo!$A$13:$D$50,4,0)</f>
        <v>395</v>
      </c>
      <c r="AG4" s="1004">
        <f>VLOOKUP(AG$1,Marzo!$A$13:$D$50,4,0)</f>
        <v>129</v>
      </c>
      <c r="AH4" s="1004">
        <f>VLOOKUP(AH$1,Marzo!$A$13:$D$50,4,0)</f>
        <v>0</v>
      </c>
      <c r="AI4" s="1004">
        <f>VLOOKUP(AI$1,Marzo!$A$13:$D$50,4,0)</f>
        <v>358</v>
      </c>
      <c r="AJ4" s="1004">
        <f>VLOOKUP(AJ$1,Marzo!$A$13:$D$50,4,0)</f>
        <v>0</v>
      </c>
      <c r="AK4" s="1004">
        <f>VLOOKUP(AK$1,Marzo!$A$13:$D$50,4,0)</f>
        <v>71</v>
      </c>
      <c r="AL4" s="1004">
        <f>VLOOKUP(AL$1,Marzo!$A$13:$D$50,4,0)</f>
        <v>0</v>
      </c>
      <c r="AM4" s="1004">
        <f>VLOOKUP(AM$1,Marzo!$A$13:$D$50,4,0)</f>
        <v>343</v>
      </c>
      <c r="AN4" s="1004">
        <f>VLOOKUP(AN$1,Marzo!$A$13:$D$52,4,0)</f>
        <v>6759</v>
      </c>
      <c r="AO4" s="1004">
        <f>VLOOKUP(AO$1,Marzo!$F$13:$L$34,7,0)</f>
        <v>643</v>
      </c>
      <c r="AP4" s="1004">
        <f>VLOOKUP(AP$1,Marzo!$F$13:$L$34,7,0)</f>
        <v>3073</v>
      </c>
      <c r="AQ4" s="1004">
        <f>VLOOKUP(AQ$1,Marzo!$F$13:$L$34,7,0)</f>
        <v>960</v>
      </c>
      <c r="AR4" s="1004">
        <f>VLOOKUP(AR$1,Marzo!$F$13:$L$34,7,0)</f>
        <v>0</v>
      </c>
      <c r="AS4" s="1004">
        <f>VLOOKUP(AS$1,Marzo!$F$13:$L$34,7,0)</f>
        <v>0</v>
      </c>
      <c r="AT4" s="1004">
        <f>VLOOKUP(AT$1,Marzo!$F$13:$L$34,7,0)</f>
        <v>216</v>
      </c>
      <c r="AU4" s="1004">
        <f>VLOOKUP(AU$1,Marzo!$F$13:$L$34,7,0)</f>
        <v>0</v>
      </c>
      <c r="AV4" s="1004">
        <f>VLOOKUP(AV$1,Marzo!$F$13:$L$34,7,0)</f>
        <v>0</v>
      </c>
      <c r="AW4" s="1004">
        <f>VLOOKUP(AW$1,Marzo!$F$13:$L$34,7,0)</f>
        <v>97</v>
      </c>
      <c r="AX4" s="1004">
        <f>VLOOKUP(AX$1,Marzo!$F$13:$L$34,7,0)</f>
        <v>883</v>
      </c>
      <c r="AY4" s="1004">
        <f>VLOOKUP(AY$1,Marzo!$F$13:$L$34,7,0)</f>
        <v>30</v>
      </c>
      <c r="AZ4" s="1004">
        <f>VLOOKUP(AZ$1,Marzo!$F$13:$L$34,7,0)</f>
        <v>0</v>
      </c>
      <c r="BA4" s="1004">
        <f>VLOOKUP(BA$1,Marzo!$F$13:$L$34,7,0)</f>
        <v>10</v>
      </c>
      <c r="BB4" s="1004">
        <f>VLOOKUP(BB$1,Marzo!$F$13:$L$34,7,0)</f>
        <v>0</v>
      </c>
      <c r="BC4" s="1004">
        <f>VLOOKUP(BC$1,Marzo!$F$13:$L$34,7,0)</f>
        <v>0</v>
      </c>
      <c r="BD4" s="1004">
        <f>VLOOKUP(BD$1,Marzo!$F$13:$L$34,7,0)</f>
        <v>0</v>
      </c>
      <c r="BE4" s="1004">
        <f>VLOOKUP(BE$1,Marzo!$F$13:$L$34,7,0)</f>
        <v>195</v>
      </c>
      <c r="BF4" s="1004">
        <f>VLOOKUP(BF$1,Marzo!$F$13:$L$34,7,0)</f>
        <v>7</v>
      </c>
      <c r="BG4" s="1004">
        <f>VLOOKUP(BG$1,Marzo!$F$13:$L$34,7,0)</f>
        <v>29991</v>
      </c>
      <c r="BH4" s="1004">
        <f>VLOOKUP(BH$1,Marzo!$F$13:$L$34,7,0)</f>
        <v>139</v>
      </c>
      <c r="BI4" s="1004">
        <f>VLOOKUP(BI$1,Marzo!$F$13:$L$34,7,0)</f>
        <v>0</v>
      </c>
      <c r="BJ4" s="1004">
        <f>VLOOKUP(BJ$1,Marzo!$F$13:$L$34,7,0)</f>
        <v>0</v>
      </c>
      <c r="BK4" s="1004">
        <f>VLOOKUP(BK$1,Marzo!$F$35:$L$40,7,0)</f>
        <v>1</v>
      </c>
      <c r="BL4" s="1004">
        <f>VLOOKUP(BL$1,Marzo!$F$35:$L$40,7,0)</f>
        <v>168</v>
      </c>
      <c r="BM4" s="1004">
        <f>VLOOKUP(BM$1,Marzo!$F$35:$L$40,7,0)</f>
        <v>147</v>
      </c>
      <c r="BN4" s="1004">
        <f>VLOOKUP(BN$1,Marzo!$F$35:$L$40,7,0)</f>
        <v>0</v>
      </c>
      <c r="BO4" s="1004">
        <f>VLOOKUP(BO$1,Marzo!$F$35:$L$40,7,0)</f>
        <v>0</v>
      </c>
      <c r="BP4" s="1004">
        <f>VLOOKUP(BP$1,Marzo!$F$35:$L$40,7,0)</f>
        <v>1057</v>
      </c>
      <c r="BQ4" s="1004">
        <f>VLOOKUP(BQ$1,Marzo!$F$47:$L$57,7,0)</f>
        <v>0</v>
      </c>
      <c r="BR4" s="1004">
        <f>VLOOKUP(BR$1,Marzo!$F$47:$L$57,7,0)</f>
        <v>6</v>
      </c>
      <c r="BS4" s="1004">
        <f>VLOOKUP(BS$1,Marzo!$F$47:$L$57,7,0)</f>
        <v>76</v>
      </c>
      <c r="BT4" s="1004">
        <f>VLOOKUP(BT$1,Marzo!$F$47:$L$57,7,0)</f>
        <v>1</v>
      </c>
      <c r="BU4" s="1004">
        <f>VLOOKUP(BU$1,Marzo!$F$47:$L$57,7,0)</f>
        <v>0</v>
      </c>
      <c r="BV4" s="1004">
        <f>VLOOKUP(BV$1,Marzo!$F$47:$L$57,7,0)</f>
        <v>110</v>
      </c>
      <c r="BW4" s="1004">
        <f>VLOOKUP(BW$1,Marzo!$F$47:$L$57,7,0)</f>
        <v>7</v>
      </c>
      <c r="BX4" s="1004">
        <f>VLOOKUP(BX$1,Marzo!$F$47:$L$57,7,0)</f>
        <v>1</v>
      </c>
      <c r="BY4" s="1004">
        <f>VLOOKUP(BY$1,Marzo!$F$47:$L$57,7,0)</f>
        <v>0</v>
      </c>
      <c r="BZ4" s="1004">
        <f>VLOOKUP(BZ$1,Marzo!$F$47:$L$57,7,0)</f>
        <v>0</v>
      </c>
      <c r="CA4" s="1004">
        <f>VLOOKUP(CA$1,Marzo!$F$47:$L$57,7,0)</f>
        <v>2</v>
      </c>
      <c r="CB4" s="1004">
        <f>VLOOKUP(Data!CB$1,Marzo!A68:F88,2,0)</f>
        <v>799</v>
      </c>
      <c r="CC4" s="1004">
        <f>VLOOKUP(Data!CC$1,Marzo!$A$66:$E$86,3,0)</f>
        <v>747</v>
      </c>
      <c r="CD4" s="1004">
        <f>VLOOKUP(Data!CD$1,Marzo!A68:H88,8,0)</f>
        <v>133</v>
      </c>
      <c r="CE4" s="1004">
        <f>VLOOKUP(Data!CE$1,Marzo!$A$66:$E$86,4,0)</f>
        <v>2</v>
      </c>
      <c r="CF4" s="1004">
        <f>VLOOKUP(Data!CF$1,Marzo!$A$66:$E$86,5,0)</f>
        <v>34</v>
      </c>
      <c r="CG4" s="1004">
        <f>Marzo!$C$91</f>
        <v>0</v>
      </c>
      <c r="CH4" s="1004">
        <f>Marzo!$D$91</f>
        <v>18</v>
      </c>
      <c r="CI4" s="1004">
        <f>Marzo!$E$91</f>
        <v>19</v>
      </c>
      <c r="CJ4" s="1004">
        <f>Marzo!$F$91</f>
        <v>20</v>
      </c>
      <c r="CK4" s="1004">
        <f>Marzo!$G$91</f>
        <v>5</v>
      </c>
      <c r="CL4" s="1004">
        <f>Marzo!$H$91</f>
        <v>5</v>
      </c>
      <c r="CM4" s="1004">
        <f>Marzo!$I$91</f>
        <v>0</v>
      </c>
      <c r="CN4" s="1004">
        <f>Marzo!$J$91</f>
        <v>0</v>
      </c>
      <c r="CO4" s="1004">
        <f>Marzo!C92</f>
        <v>0</v>
      </c>
      <c r="CP4" s="1004">
        <f>Marzo!D92</f>
        <v>19</v>
      </c>
      <c r="CQ4" s="1004">
        <f>Marzo!E92</f>
        <v>34</v>
      </c>
      <c r="CR4" s="1004">
        <f>Marzo!$F$92</f>
        <v>15</v>
      </c>
      <c r="CS4" s="1004">
        <f>Marzo!$G$92</f>
        <v>8</v>
      </c>
      <c r="CT4" s="1004">
        <f>Marzo!$H$92</f>
        <v>5</v>
      </c>
      <c r="CU4" s="1004">
        <f>Marzo!$I$92</f>
        <v>1</v>
      </c>
      <c r="CV4" s="1004">
        <f>Marzo!$J$92</f>
        <v>0</v>
      </c>
      <c r="CW4" s="1004">
        <f>Marzo!$C$94</f>
        <v>0</v>
      </c>
      <c r="CX4" s="1004">
        <f>Marzo!$D$94</f>
        <v>0</v>
      </c>
      <c r="CY4" s="1004">
        <f>Marzo!$E$94</f>
        <v>0</v>
      </c>
      <c r="CZ4" s="1004">
        <f>Marzo!$F$94</f>
        <v>0</v>
      </c>
      <c r="DA4" s="1004">
        <f>Marzo!$G$94</f>
        <v>0</v>
      </c>
      <c r="DB4" s="1004">
        <f>Marzo!$H$94</f>
        <v>0</v>
      </c>
      <c r="DC4" s="1004">
        <f>Marzo!$I$94</f>
        <v>0</v>
      </c>
      <c r="DD4" s="1004">
        <f>Marzo!$J$94</f>
        <v>0</v>
      </c>
      <c r="DE4" s="1004">
        <f>Marzo!$C$95</f>
        <v>0</v>
      </c>
      <c r="DF4" s="1004">
        <f>Marzo!$D$95</f>
        <v>37</v>
      </c>
      <c r="DG4" s="1004">
        <f>Marzo!$E$95</f>
        <v>52</v>
      </c>
      <c r="DH4" s="1004">
        <f>Marzo!$F$95</f>
        <v>35</v>
      </c>
      <c r="DI4" s="1004">
        <f>Marzo!$G$95</f>
        <v>13</v>
      </c>
      <c r="DJ4" s="1004">
        <f>Marzo!$H$95</f>
        <v>10</v>
      </c>
      <c r="DK4" s="1004">
        <f>Marzo!$I$95</f>
        <v>1</v>
      </c>
      <c r="DL4" s="1004">
        <f>Marzo!$J$95</f>
        <v>0</v>
      </c>
      <c r="DM4" s="1004">
        <f>Marzo!$C$96</f>
        <v>0</v>
      </c>
      <c r="DN4" s="1004">
        <f>Marzo!$D$96</f>
        <v>0</v>
      </c>
      <c r="DO4" s="1004">
        <f>Marzo!$E$96</f>
        <v>1</v>
      </c>
      <c r="DP4" s="1004">
        <f>Marzo!$F$96</f>
        <v>0</v>
      </c>
      <c r="DQ4" s="1004">
        <f>Marzo!$G$96</f>
        <v>0</v>
      </c>
      <c r="DR4" s="1004">
        <f>Marzo!$H$96</f>
        <v>0</v>
      </c>
      <c r="DS4" s="1004">
        <f>Marzo!$I$96</f>
        <v>0</v>
      </c>
      <c r="DT4" s="1004">
        <f>Marzo!J$96</f>
        <v>0</v>
      </c>
      <c r="DU4" s="1004">
        <f>Marzo!C$98</f>
        <v>1</v>
      </c>
      <c r="DV4" s="1004">
        <f>Marzo!$D$98</f>
        <v>7</v>
      </c>
      <c r="DW4" s="1004">
        <f>Marzo!$E$98</f>
        <v>9</v>
      </c>
      <c r="DX4" s="1004">
        <f>Marzo!$F$98</f>
        <v>10</v>
      </c>
      <c r="DY4" s="1004">
        <f>Marzo!$G$98</f>
        <v>10</v>
      </c>
      <c r="DZ4" s="1004">
        <f>Marzo!$H$98</f>
        <v>3</v>
      </c>
      <c r="EA4" s="1004">
        <f>Marzo!$I$98</f>
        <v>2</v>
      </c>
      <c r="EB4" s="1004">
        <f>Marzo!$J$98</f>
        <v>1</v>
      </c>
      <c r="EC4" s="1004">
        <f>Marzo!$C$99</f>
        <v>0</v>
      </c>
      <c r="ED4" s="1004">
        <f>Marzo!$D$99</f>
        <v>4</v>
      </c>
      <c r="EE4" s="1004">
        <f>Marzo!$E$99</f>
        <v>5</v>
      </c>
      <c r="EF4" s="1004">
        <f>Marzo!$F$99</f>
        <v>6</v>
      </c>
      <c r="EG4" s="1004">
        <f>Marzo!$G$99</f>
        <v>1</v>
      </c>
      <c r="EH4" s="1004">
        <f>Marzo!$H$99</f>
        <v>1</v>
      </c>
      <c r="EI4" s="1004">
        <f>Marzo!$I$99</f>
        <v>0</v>
      </c>
      <c r="EJ4" s="1004">
        <f>Marzo!$J$99</f>
        <v>0</v>
      </c>
      <c r="EK4" s="1004">
        <f>VLOOKUP(EK$1,Marzo!$A$102:$G$113,6,0)</f>
        <v>1147</v>
      </c>
      <c r="EL4" s="1004">
        <f>VLOOKUP(EL$1,Marzo!$A$102:$G$113,6,0)</f>
        <v>4</v>
      </c>
      <c r="EM4" s="1004">
        <f>VLOOKUP(EM$1,Marzo!$A$102:$G$113,6,0)</f>
        <v>7</v>
      </c>
      <c r="EN4" s="1004">
        <f>VLOOKUP(EN$1,Marzo!$A$102:$G$113,6,0)</f>
        <v>23016418</v>
      </c>
      <c r="EO4" s="1004">
        <f>VLOOKUP(EO$1,Marzo!$A$102:$G$113,6,0)</f>
        <v>14336580.27</v>
      </c>
      <c r="EP4" s="1004">
        <f>VLOOKUP(EP$1,Marzo!$A$102:$G$113,6,0)</f>
        <v>37352998.269999996</v>
      </c>
      <c r="EQ4" s="1004">
        <f>VLOOKUP(EQ$1,Marzo!$A$102:$G$113,6,0)</f>
        <v>42544.18</v>
      </c>
      <c r="ER4" s="1004">
        <f>VLOOKUP(ER$1,Marzo!$A$102:$G$113,6,0)</f>
        <v>4953920.84</v>
      </c>
      <c r="ES4" s="1004">
        <f>VLOOKUP(ES$1,Marzo!$A$102:$G$113,6,0)</f>
        <v>535240.16</v>
      </c>
      <c r="ET4" s="1004">
        <f>VLOOKUP(ET$1,Marzo!$A$102:$G$113,6,0)</f>
        <v>31367372.57</v>
      </c>
      <c r="EU4" s="1004">
        <f>VLOOKUP(EU$1,Marzo!$A$102:$G$113,6,0)</f>
        <v>36899077.75</v>
      </c>
      <c r="EV4" s="1004">
        <f>VLOOKUP(EV$1,Marzo!$A$102:$G$113,6,0)</f>
        <v>389533353.96</v>
      </c>
      <c r="EW4" s="1004">
        <f>VLOOKUP(EW$1,Marzo!$A$13:$D$50,4,0)</f>
        <v>393</v>
      </c>
      <c r="EX4" s="1004">
        <f>VLOOKUP(EX$1,Marzo!$A$13:$D$50,4,0)</f>
        <v>0</v>
      </c>
      <c r="EY4" s="1004">
        <f>VLOOKUP(EY$1,Marzo!$A$13:$D$50,4,0)</f>
        <v>0</v>
      </c>
      <c r="EZ4" s="1004">
        <f>VLOOKUP(EZ$1,Marzo!$A$13:$D$50,4,0)</f>
        <v>533</v>
      </c>
      <c r="FA4" s="1004">
        <f>VLOOKUP(FA$1,Marzo!$A$13:$D$50,4,0)</f>
        <v>903</v>
      </c>
      <c r="FB4" s="1004">
        <f>VLOOKUP(FB$1,Marzo!$F$35:$L$43,7,0)</f>
        <v>0</v>
      </c>
      <c r="FC4" s="1004">
        <f>VLOOKUP(FC$1,Marzo!$F$35:$L$43,7,0)</f>
        <v>0</v>
      </c>
      <c r="FD4" s="1004">
        <f>VLOOKUP(FD$1,Marzo!$F$35:$L$43,7,0)</f>
        <v>256</v>
      </c>
      <c r="FF4" s="1003">
        <f t="shared" si="0"/>
        <v>103</v>
      </c>
      <c r="FG4" s="1003" t="str">
        <f t="shared" si="1"/>
        <v>Digitado</v>
      </c>
    </row>
    <row r="5" spans="1:163" s="1003" customFormat="1" ht="15">
      <c r="A5" s="1002" t="str">
        <f>Abril!$B$7</f>
        <v>O</v>
      </c>
      <c r="B5" s="1003" t="str">
        <f>Abril!$E$7</f>
        <v>SANTO_DOMINGO</v>
      </c>
      <c r="C5" s="1003" t="str">
        <f>Abril!$B$8</f>
        <v>HOSPITAL GENERAL DR. VINICIO CALVENTI</v>
      </c>
      <c r="D5" s="1003">
        <f>Abril!$G$8</f>
        <v>6867307</v>
      </c>
      <c r="E5" s="1004">
        <f>Abril!$G$9</f>
        <v>2018</v>
      </c>
      <c r="F5" s="1005" t="str">
        <f>Abril!$B$9</f>
        <v>Abril</v>
      </c>
      <c r="G5" s="1004">
        <f>VLOOKUP(G$1,Abril!$A$13:$D$50,4,0)</f>
        <v>0</v>
      </c>
      <c r="H5" s="1004">
        <f>VLOOKUP(H$1,Abril!$A$13:$D$50,4,0)</f>
        <v>1375</v>
      </c>
      <c r="I5" s="1004">
        <f>VLOOKUP(I$1,Abril!$A$13:$D$50,4,0)</f>
        <v>1028</v>
      </c>
      <c r="J5" s="1004">
        <f>VLOOKUP(J$1,Abril!$A$13:$D$50,4,0)</f>
        <v>695</v>
      </c>
      <c r="K5" s="1004">
        <f>VLOOKUP(K$1,Abril!$A$13:$D$50,4,0)</f>
        <v>625</v>
      </c>
      <c r="L5" s="1004">
        <f>VLOOKUP(L$1,Abril!$A$13:$D$50,4,0)</f>
        <v>510</v>
      </c>
      <c r="M5" s="1004">
        <f>VLOOKUP(M$1,Abril!$A$13:$D$50,4,0)</f>
        <v>0</v>
      </c>
      <c r="N5" s="1004">
        <f>VLOOKUP(N$1,Abril!$A$13:$D$50,4,0)</f>
        <v>344</v>
      </c>
      <c r="O5" s="1004">
        <f>VLOOKUP(O$1,Abril!$A$13:$D$50,4,0)</f>
        <v>157</v>
      </c>
      <c r="P5" s="1004">
        <f>VLOOKUP(P$1,Abril!$A$13:$D$50,4,0)</f>
        <v>167</v>
      </c>
      <c r="Q5" s="1004">
        <f>VLOOKUP(Q$1,Abril!$A$13:$D$50,4,0)</f>
        <v>228</v>
      </c>
      <c r="R5" s="1004">
        <f>VLOOKUP(R$1,Abril!$A$13:$D$50,4,0)</f>
        <v>583</v>
      </c>
      <c r="S5" s="1004">
        <f>VLOOKUP(S$1,Abril!$A$13:$D$50,4,0)</f>
        <v>182</v>
      </c>
      <c r="T5" s="1004">
        <f>VLOOKUP(T$1,Abril!$A$13:$D$50,4,0)</f>
        <v>84</v>
      </c>
      <c r="U5" s="1004">
        <f>VLOOKUP(U$1,Abril!$A$13:$D$50,4,0)</f>
        <v>182</v>
      </c>
      <c r="V5" s="1004">
        <f>VLOOKUP(V$1,Abril!$A$13:$D$50,4,0)</f>
        <v>56</v>
      </c>
      <c r="W5" s="1004">
        <f>VLOOKUP(W$1,Abril!$A$13:$D$50,4,0)</f>
        <v>0</v>
      </c>
      <c r="X5" s="1004">
        <f>VLOOKUP(X$1,Abril!$A$13:$D$50,4,0)</f>
        <v>313</v>
      </c>
      <c r="Y5" s="1004">
        <f>VLOOKUP(Y$1,Abril!$A$13:$D$50,4,0)</f>
        <v>325</v>
      </c>
      <c r="Z5" s="1004">
        <f>VLOOKUP(Z$1,Abril!$A$13:$D$50,4,0)</f>
        <v>121</v>
      </c>
      <c r="AA5" s="1004">
        <f>VLOOKUP(AA$1,Abril!$A$13:$D$50,4,0)</f>
        <v>251</v>
      </c>
      <c r="AB5" s="1004">
        <f>VLOOKUP(AB$1,Abril!$A$13:$D$50,4,0)</f>
        <v>375</v>
      </c>
      <c r="AC5" s="1004">
        <f>VLOOKUP(AC$1,Abril!$A$13:$D$50,4,0)</f>
        <v>507</v>
      </c>
      <c r="AD5" s="1004">
        <f>VLOOKUP(AD$1,Abril!$A$13:$D$50,4,0)</f>
        <v>557</v>
      </c>
      <c r="AE5" s="1004">
        <f>VLOOKUP(AE$1,Abril!$A$13:$D$50,4,0)</f>
        <v>283</v>
      </c>
      <c r="AF5" s="1004">
        <f>VLOOKUP(AF$1,Abril!$A$13:$D$50,4,0)</f>
        <v>273</v>
      </c>
      <c r="AG5" s="1004">
        <f>VLOOKUP(AG$1,Abril!$A$13:$D$50,4,0)</f>
        <v>156</v>
      </c>
      <c r="AH5" s="1004">
        <f>VLOOKUP(AH$1,Abril!$A$13:$D$50,4,0)</f>
        <v>17</v>
      </c>
      <c r="AI5" s="1004">
        <f>VLOOKUP(AI$1,Abril!$A$13:$D$50,4,0)</f>
        <v>370</v>
      </c>
      <c r="AJ5" s="1004">
        <f>VLOOKUP(AJ$1,Abril!$A$13:$D$50,4,0)</f>
        <v>0</v>
      </c>
      <c r="AK5" s="1004">
        <f>VLOOKUP(AK$1,Abril!$A$13:$D$50,4,0)</f>
        <v>98</v>
      </c>
      <c r="AL5" s="1004">
        <f>VLOOKUP(AL$1,Abril!$A$13:$D$50,4,0)</f>
        <v>0</v>
      </c>
      <c r="AM5" s="1004">
        <f>VLOOKUP(AM$1,Abril!$A$13:$D$50,4,0)</f>
        <v>311</v>
      </c>
      <c r="AN5" s="1004">
        <f>VLOOKUP(AN$1,Abril!$A$13:$D$52,4,0)</f>
        <v>7078</v>
      </c>
      <c r="AO5" s="1004">
        <f>VLOOKUP(AO$1,Abril!$F$13:$L$34,7,0)</f>
        <v>443</v>
      </c>
      <c r="AP5" s="1004">
        <f>VLOOKUP(AP$1,Abril!$F$13:$L$34,7,0)</f>
        <v>2947</v>
      </c>
      <c r="AQ5" s="1004">
        <f>VLOOKUP(AQ$1,Abril!$F$13:$L$34,7,0)</f>
        <v>1555</v>
      </c>
      <c r="AR5" s="1004">
        <f>VLOOKUP(AR$1,Abril!$F$13:$L$34,7,0)</f>
        <v>0</v>
      </c>
      <c r="AS5" s="1004">
        <f>VLOOKUP(AS$1,Abril!$F$13:$L$34,7,0)</f>
        <v>0</v>
      </c>
      <c r="AT5" s="1004">
        <f>VLOOKUP(AT$1,Abril!$F$13:$L$34,7,0)</f>
        <v>192</v>
      </c>
      <c r="AU5" s="1004">
        <f>VLOOKUP(AU$1,Abril!$F$13:$L$34,7,0)</f>
        <v>0</v>
      </c>
      <c r="AV5" s="1004">
        <f>VLOOKUP(AV$1,Abril!$F$13:$L$34,7,0)</f>
        <v>0</v>
      </c>
      <c r="AW5" s="1004">
        <f>VLOOKUP(AW$1,Abril!$F$13:$L$34,7,0)</f>
        <v>116</v>
      </c>
      <c r="AX5" s="1004">
        <f>VLOOKUP(AX$1,Abril!$F$13:$L$34,7,0)</f>
        <v>755</v>
      </c>
      <c r="AY5" s="1004">
        <f>VLOOKUP(AY$1,Abril!$F$13:$L$34,7,0)</f>
        <v>73</v>
      </c>
      <c r="AZ5" s="1004">
        <f>VLOOKUP(AZ$1,Abril!$F$13:$L$34,7,0)</f>
        <v>0</v>
      </c>
      <c r="BA5" s="1004">
        <f>VLOOKUP(BA$1,Abril!$F$13:$L$34,7,0)</f>
        <v>0</v>
      </c>
      <c r="BB5" s="1004">
        <f>VLOOKUP(BB$1,Abril!$F$13:$L$34,7,0)</f>
        <v>0</v>
      </c>
      <c r="BC5" s="1004">
        <f>VLOOKUP(BC$1,Abril!$F$13:$L$34,7,0)</f>
        <v>0</v>
      </c>
      <c r="BD5" s="1004">
        <f>VLOOKUP(BD$1,Abril!$F$13:$L$34,7,0)</f>
        <v>0</v>
      </c>
      <c r="BE5" s="1004">
        <f>VLOOKUP(BE$1,Abril!$F$13:$L$34,7,0)</f>
        <v>242</v>
      </c>
      <c r="BF5" s="1004">
        <f>VLOOKUP(BF$1,Abril!$F$13:$L$34,7,0)</f>
        <v>60</v>
      </c>
      <c r="BG5" s="1004">
        <f>VLOOKUP(BG$1,Abril!$F$13:$L$34,7,0)</f>
        <v>34763</v>
      </c>
      <c r="BH5" s="1004">
        <f>VLOOKUP(BH$1,Abril!$F$13:$L$34,7,0)</f>
        <v>230</v>
      </c>
      <c r="BI5" s="1004">
        <f>VLOOKUP(BI$1,Abril!$F$13:$L$34,7,0)</f>
        <v>0</v>
      </c>
      <c r="BJ5" s="1004">
        <f>VLOOKUP(BJ$1,Abril!$F$13:$L$34,7,0)</f>
        <v>0</v>
      </c>
      <c r="BK5" s="1004">
        <f>VLOOKUP(BK$1,Abril!$F$35:$L$40,7,0)</f>
        <v>2</v>
      </c>
      <c r="BL5" s="1004">
        <f>VLOOKUP(BL$1,Abril!$F$35:$L$40,7,0)</f>
        <v>199</v>
      </c>
      <c r="BM5" s="1004">
        <f>VLOOKUP(BM$1,Abril!$F$35:$L$40,7,0)</f>
        <v>108</v>
      </c>
      <c r="BN5" s="1004">
        <f>VLOOKUP(BN$1,Abril!$F$35:$L$40,7,0)</f>
        <v>1</v>
      </c>
      <c r="BO5" s="1004">
        <f>VLOOKUP(BO$1,Abril!$F$35:$L$40,7,0)</f>
        <v>0</v>
      </c>
      <c r="BP5" s="1004">
        <f>VLOOKUP(BP$1,Abril!$F$35:$L$40,7,0)</f>
        <v>907</v>
      </c>
      <c r="BQ5" s="1004">
        <f>VLOOKUP(BQ$1,Abril!$F$47:$L$57,7,0)</f>
        <v>0</v>
      </c>
      <c r="BR5" s="1004">
        <f>VLOOKUP(BR$1,Abril!$F$47:$L$57,7,0)</f>
        <v>2</v>
      </c>
      <c r="BS5" s="1004">
        <f>VLOOKUP(BS$1,Abril!$F$47:$L$57,7,0)</f>
        <v>96</v>
      </c>
      <c r="BT5" s="1004">
        <f>VLOOKUP(BT$1,Abril!$F$47:$L$57,7,0)</f>
        <v>0</v>
      </c>
      <c r="BU5" s="1004">
        <f>VLOOKUP(BU$1,Abril!$F$47:$L$57,7,0)</f>
        <v>0</v>
      </c>
      <c r="BV5" s="1004">
        <f>VLOOKUP(BV$1,Abril!$F$47:$L$57,7,0)</f>
        <v>143</v>
      </c>
      <c r="BW5" s="1004">
        <f>VLOOKUP(BW$1,Abril!$F$47:$L$57,7,0)</f>
        <v>13</v>
      </c>
      <c r="BX5" s="1004">
        <f>VLOOKUP(BX$1,Abril!$F$47:$L$57,7,0)</f>
        <v>0</v>
      </c>
      <c r="BY5" s="1004">
        <f>VLOOKUP(BY$1,Abril!$F$47:$L$57,7,0)</f>
        <v>0</v>
      </c>
      <c r="BZ5" s="1004">
        <f>VLOOKUP(BZ$1,Abril!$F$47:$L$57,7,0)</f>
        <v>0</v>
      </c>
      <c r="CA5" s="1004">
        <f>VLOOKUP(CA$1,Abril!$F$47:$L$57,7,0)</f>
        <v>1</v>
      </c>
      <c r="CB5" s="1004">
        <f>VLOOKUP(Data!CB$1,Abril!A69:F89,2,0)</f>
        <v>860</v>
      </c>
      <c r="CC5" s="1004">
        <f>VLOOKUP(Data!CC$1,Abril!$A$66:$E$86,3,0)</f>
        <v>802</v>
      </c>
      <c r="CD5" s="1004">
        <f>VLOOKUP(Data!CD$1,Abril!A69:H89,8,0)</f>
        <v>133</v>
      </c>
      <c r="CE5" s="1004">
        <f>VLOOKUP(Data!CE$1,Abril!$A$66:$E$86,4,0)</f>
        <v>3</v>
      </c>
      <c r="CF5" s="1004">
        <f>VLOOKUP(Data!CF$1,Abril!$A$66:$E$86,5,0)</f>
        <v>45</v>
      </c>
      <c r="CG5" s="1004">
        <f>Abril!$C$91</f>
        <v>1</v>
      </c>
      <c r="CH5" s="1004">
        <f>Abril!$D$91</f>
        <v>18</v>
      </c>
      <c r="CI5" s="1004">
        <f>Abril!$E$91</f>
        <v>16</v>
      </c>
      <c r="CJ5" s="1004">
        <f>Abril!$F$91</f>
        <v>11</v>
      </c>
      <c r="CK5" s="1004">
        <f>Abril!$G$91</f>
        <v>11</v>
      </c>
      <c r="CL5" s="1004">
        <f>Abril!$H$91</f>
        <v>3</v>
      </c>
      <c r="CM5" s="1004">
        <f>Abril!$I$91</f>
        <v>3</v>
      </c>
      <c r="CN5" s="1004">
        <f>Abril!$J$91</f>
        <v>0</v>
      </c>
      <c r="CO5" s="1004">
        <f>Abril!C92</f>
        <v>3</v>
      </c>
      <c r="CP5" s="1004">
        <f>Abril!D92</f>
        <v>23</v>
      </c>
      <c r="CQ5" s="1004">
        <f>Abril!E92</f>
        <v>32</v>
      </c>
      <c r="CR5" s="1004">
        <f>Abril!$F$92</f>
        <v>35</v>
      </c>
      <c r="CS5" s="1004">
        <f>Abril!$G$92</f>
        <v>13</v>
      </c>
      <c r="CT5" s="1004">
        <f>Abril!$H$92</f>
        <v>4</v>
      </c>
      <c r="CU5" s="1004">
        <f>Abril!$I$92</f>
        <v>1</v>
      </c>
      <c r="CV5" s="1004">
        <f>Abril!$J$92</f>
        <v>0</v>
      </c>
      <c r="CW5" s="1004">
        <f>Abril!$C$94</f>
        <v>0</v>
      </c>
      <c r="CX5" s="1004">
        <f>Abril!$D$94</f>
        <v>0</v>
      </c>
      <c r="CY5" s="1004">
        <f>Abril!$E$94</f>
        <v>0</v>
      </c>
      <c r="CZ5" s="1004">
        <f>Abril!$F$94</f>
        <v>0</v>
      </c>
      <c r="DA5" s="1004">
        <f>Abril!$G$94</f>
        <v>0</v>
      </c>
      <c r="DB5" s="1004">
        <f>Abril!$H$94</f>
        <v>0</v>
      </c>
      <c r="DC5" s="1004">
        <f>Abril!$I$94</f>
        <v>0</v>
      </c>
      <c r="DD5" s="1004">
        <f>Abril!$J$94</f>
        <v>0</v>
      </c>
      <c r="DE5" s="1004">
        <f>Abril!$C$95</f>
        <v>4</v>
      </c>
      <c r="DF5" s="1004">
        <f>Abril!$D$95</f>
        <v>41</v>
      </c>
      <c r="DG5" s="1004">
        <f>Abril!$E$95</f>
        <v>46</v>
      </c>
      <c r="DH5" s="1004">
        <f>Abril!$F$95</f>
        <v>46</v>
      </c>
      <c r="DI5" s="1004">
        <f>Abril!$G$95</f>
        <v>23</v>
      </c>
      <c r="DJ5" s="1004">
        <f>Abril!$H$95</f>
        <v>7</v>
      </c>
      <c r="DK5" s="1004">
        <f>Abril!$I$95</f>
        <v>4</v>
      </c>
      <c r="DL5" s="1004">
        <f>Abril!$J$95</f>
        <v>0</v>
      </c>
      <c r="DM5" s="1004">
        <f>Abril!$C$96</f>
        <v>0</v>
      </c>
      <c r="DN5" s="1004">
        <f>Abril!$D$96</f>
        <v>0</v>
      </c>
      <c r="DO5" s="1004">
        <f>Abril!$E$96</f>
        <v>2</v>
      </c>
      <c r="DP5" s="1004">
        <f>Abril!$F$96</f>
        <v>0</v>
      </c>
      <c r="DQ5" s="1004">
        <f>Abril!$G$96</f>
        <v>1</v>
      </c>
      <c r="DR5" s="1004">
        <f>Abril!$H$96</f>
        <v>0</v>
      </c>
      <c r="DS5" s="1004">
        <f>Abril!$I$96</f>
        <v>0</v>
      </c>
      <c r="DT5" s="1004">
        <f>Abril!J$96</f>
        <v>0</v>
      </c>
      <c r="DU5" s="1004">
        <f>Abril!C$98</f>
        <v>1</v>
      </c>
      <c r="DV5" s="1004">
        <f>Abril!$D$98</f>
        <v>5</v>
      </c>
      <c r="DW5" s="1004">
        <f>Abril!$E$98</f>
        <v>14</v>
      </c>
      <c r="DX5" s="1004">
        <f>Abril!$F$98</f>
        <v>11</v>
      </c>
      <c r="DY5" s="1004">
        <f>Abril!$G$98</f>
        <v>9</v>
      </c>
      <c r="DZ5" s="1004">
        <f>Abril!$H$98</f>
        <v>2</v>
      </c>
      <c r="EA5" s="1004">
        <f>Abril!$I$98</f>
        <v>3</v>
      </c>
      <c r="EB5" s="1004">
        <f>Abril!$J$98</f>
        <v>1</v>
      </c>
      <c r="EC5" s="1004">
        <f>Abril!$C$99</f>
        <v>0</v>
      </c>
      <c r="ED5" s="1004">
        <f>Abril!$D$99</f>
        <v>3</v>
      </c>
      <c r="EE5" s="1004">
        <f>Abril!$E$99</f>
        <v>10</v>
      </c>
      <c r="EF5" s="1004">
        <f>Abril!$F$99</f>
        <v>6</v>
      </c>
      <c r="EG5" s="1004">
        <f>Abril!$G$99</f>
        <v>4</v>
      </c>
      <c r="EH5" s="1004">
        <f>Abril!$H$99</f>
        <v>0</v>
      </c>
      <c r="EI5" s="1004">
        <f>Abril!$I$99</f>
        <v>0</v>
      </c>
      <c r="EJ5" s="1004">
        <f>Abril!$J$99</f>
        <v>0</v>
      </c>
      <c r="EK5" s="1004">
        <f>VLOOKUP(EK$1,Abril!$A$102:$G$113,6,0)</f>
        <v>1162</v>
      </c>
      <c r="EL5" s="1004">
        <f>VLOOKUP(EL$1,Abril!$A$102:$G$113,6,0)</f>
        <v>14</v>
      </c>
      <c r="EM5" s="1004">
        <f>VLOOKUP(EM$1,Abril!$A$102:$G$113,6,0)</f>
        <v>1</v>
      </c>
      <c r="EN5" s="1004">
        <f>VLOOKUP(EN$1,Abril!$A$102:$G$113,6,0)</f>
        <v>23016418</v>
      </c>
      <c r="EO5" s="1004">
        <f>VLOOKUP(EO$1,Abril!$A$102:$G$113,6,0)</f>
        <v>15502974.91</v>
      </c>
      <c r="EP5" s="1004">
        <f>VLOOKUP(EP$1,Abril!$A$102:$G$113,6,0)</f>
        <v>38519392.91</v>
      </c>
      <c r="EQ5" s="1004">
        <f>VLOOKUP(EQ$1,Abril!$A$102:$G$113,6,0)</f>
        <v>643260.39</v>
      </c>
      <c r="ER5" s="1004">
        <f>VLOOKUP(ER$1,Abril!$A$102:$G$113,6,0)</f>
        <v>4099934.63</v>
      </c>
      <c r="ES5" s="1004">
        <f>VLOOKUP(ES$1,Abril!$A$102:$G$113,6,0)</f>
        <v>1332117.43</v>
      </c>
      <c r="ET5" s="1004">
        <f>VLOOKUP(ET$1,Abril!$A$102:$G$113,6,0)</f>
        <v>29316596.08</v>
      </c>
      <c r="EU5" s="1004">
        <f>VLOOKUP(EU$1,Abril!$A$102:$G$113,6,0)</f>
        <v>35391908.53</v>
      </c>
      <c r="EV5" s="1004">
        <f>VLOOKUP(EV$1,Abril!$A$102:$G$113,6,0)</f>
        <v>393914044.92</v>
      </c>
      <c r="EW5" s="1004">
        <f>VLOOKUP(EW$1,Abril!$A$13:$D$50,4,0)</f>
        <v>354</v>
      </c>
      <c r="EX5" s="1004">
        <f>VLOOKUP(EX$1,Abril!$A$13:$D$50,4,0)</f>
        <v>0</v>
      </c>
      <c r="EY5" s="1004">
        <f>VLOOKUP(EY$1,Abril!$A$13:$D$50,4,0)</f>
        <v>0</v>
      </c>
      <c r="EZ5" s="1004">
        <f>VLOOKUP(EZ$1,Abril!$A$13:$D$50,4,0)</f>
        <v>420</v>
      </c>
      <c r="FA5" s="1004">
        <f>VLOOKUP(FA$1,Abril!$A$13:$D$50,4,0)</f>
        <v>0</v>
      </c>
      <c r="FB5" s="1004">
        <f>VLOOKUP(FB$1,Abril!$F$35:$L$43,7,0)</f>
        <v>0</v>
      </c>
      <c r="FC5" s="1004">
        <f>VLOOKUP(FC$1,Abril!$F$35:$L$43,7,0)</f>
        <v>0</v>
      </c>
      <c r="FD5" s="1004">
        <f>VLOOKUP(FD$1,Abril!$F$35:$L$43,7,0)</f>
        <v>222</v>
      </c>
      <c r="FF5" s="1003">
        <f t="shared" si="0"/>
        <v>105</v>
      </c>
      <c r="FG5" s="1003" t="str">
        <f t="shared" si="1"/>
        <v>Digitado</v>
      </c>
    </row>
    <row r="6" spans="1:163" s="1003" customFormat="1" ht="15">
      <c r="A6" s="1002" t="str">
        <f>Mayo!$B$7</f>
        <v>O</v>
      </c>
      <c r="B6" s="1003" t="str">
        <f>Mayo!$E$7</f>
        <v>SANTO_DOMINGO</v>
      </c>
      <c r="C6" s="1003" t="str">
        <f>Mayo!$B$8</f>
        <v>HOSPITAL GENERAL DR. VINICIO CALVENTI</v>
      </c>
      <c r="D6" s="1003">
        <f>Mayo!$G$8</f>
        <v>6867307</v>
      </c>
      <c r="E6" s="1004">
        <f>Mayo!$G$9</f>
        <v>2018</v>
      </c>
      <c r="F6" s="1005" t="str">
        <f>Mayo!$B$9</f>
        <v>Mayo</v>
      </c>
      <c r="G6" s="1004">
        <f>VLOOKUP(G$1,Mayo!$A$13:$D$50,4,0)</f>
        <v>0</v>
      </c>
      <c r="H6" s="1004">
        <f>VLOOKUP(H$1,Mayo!$A$13:$D$50,4,0)</f>
        <v>1413</v>
      </c>
      <c r="I6" s="1004">
        <f>VLOOKUP(I$1,Mayo!$A$13:$D$50,4,0)</f>
        <v>1088</v>
      </c>
      <c r="J6" s="1004">
        <f>VLOOKUP(J$1,Mayo!$A$13:$D$50,4,0)</f>
        <v>733</v>
      </c>
      <c r="K6" s="1004">
        <f>VLOOKUP(K$1,Mayo!$A$13:$D$50,4,0)</f>
        <v>601</v>
      </c>
      <c r="L6" s="1004">
        <f>VLOOKUP(L$1,Mayo!$A$13:$D$50,4,0)</f>
        <v>395</v>
      </c>
      <c r="M6" s="1004">
        <f>VLOOKUP(M$1,Mayo!$A$13:$D$50,4,0)</f>
        <v>0</v>
      </c>
      <c r="N6" s="1004">
        <f>VLOOKUP(N$1,Mayo!$A$13:$D$50,4,0)</f>
        <v>394</v>
      </c>
      <c r="O6" s="1004">
        <f>VLOOKUP(O$1,Mayo!$A$13:$D$50,4,0)</f>
        <v>105</v>
      </c>
      <c r="P6" s="1004">
        <f>VLOOKUP(P$1,Mayo!$A$13:$D$50,4,0)</f>
        <v>178</v>
      </c>
      <c r="Q6" s="1004">
        <f>VLOOKUP(Q$1,Mayo!$A$13:$D$50,4,0)</f>
        <v>220</v>
      </c>
      <c r="R6" s="1004">
        <f>VLOOKUP(R$1,Mayo!$A$13:$D$50,4,0)</f>
        <v>596</v>
      </c>
      <c r="S6" s="1004">
        <f>VLOOKUP(S$1,Mayo!$A$13:$D$50,4,0)</f>
        <v>162</v>
      </c>
      <c r="T6" s="1004">
        <f>VLOOKUP(T$1,Mayo!$A$13:$D$50,4,0)</f>
        <v>76</v>
      </c>
      <c r="U6" s="1004">
        <f>VLOOKUP(U$1,Mayo!$A$13:$D$50,4,0)</f>
        <v>222</v>
      </c>
      <c r="V6" s="1004">
        <f>VLOOKUP(V$1,Mayo!$A$13:$D$50,4,0)</f>
        <v>53</v>
      </c>
      <c r="W6" s="1004">
        <f>VLOOKUP(W$1,Mayo!$A$13:$D$50,4,0)</f>
        <v>0</v>
      </c>
      <c r="X6" s="1004">
        <f>VLOOKUP(X$1,Mayo!$A$13:$D$50,4,0)</f>
        <v>317</v>
      </c>
      <c r="Y6" s="1004">
        <f>VLOOKUP(Y$1,Mayo!$A$13:$D$50,4,0)</f>
        <v>360</v>
      </c>
      <c r="Z6" s="1004">
        <f>VLOOKUP(Z$1,Mayo!$A$13:$D$50,4,0)</f>
        <v>85</v>
      </c>
      <c r="AA6" s="1004">
        <f>VLOOKUP(AA$1,Mayo!$A$13:$D$50,4,0)</f>
        <v>235</v>
      </c>
      <c r="AB6" s="1004">
        <f>VLOOKUP(AB$1,Mayo!$A$13:$D$50,4,0)</f>
        <v>411</v>
      </c>
      <c r="AC6" s="1004">
        <f>VLOOKUP(AC$1,Mayo!$A$13:$D$50,4,0)</f>
        <v>464</v>
      </c>
      <c r="AD6" s="1004">
        <f>VLOOKUP(AD$1,Mayo!$A$13:$D$50,4,0)</f>
        <v>532</v>
      </c>
      <c r="AE6" s="1004">
        <f>VLOOKUP(AE$1,Mayo!$A$13:$D$50,4,0)</f>
        <v>294</v>
      </c>
      <c r="AF6" s="1004">
        <f>VLOOKUP(AF$1,Mayo!$A$13:$D$50,4,0)</f>
        <v>455</v>
      </c>
      <c r="AG6" s="1004">
        <f>VLOOKUP(AG$1,Mayo!$A$13:$D$50,4,0)</f>
        <v>192</v>
      </c>
      <c r="AH6" s="1004">
        <f>VLOOKUP(AH$1,Mayo!$A$13:$D$50,4,0)</f>
        <v>19</v>
      </c>
      <c r="AI6" s="1004">
        <f>VLOOKUP(AI$1,Mayo!$A$13:$D$50,4,0)</f>
        <v>237</v>
      </c>
      <c r="AJ6" s="1004">
        <f>VLOOKUP(AJ$1,Mayo!$A$13:$D$50,4,0)</f>
        <v>0</v>
      </c>
      <c r="AK6" s="1004">
        <f>VLOOKUP(AK$1,Mayo!$A$13:$D$50,4,0)</f>
        <v>103</v>
      </c>
      <c r="AL6" s="1004">
        <f>VLOOKUP(AL$1,Mayo!$A$13:$D$50,4,0)</f>
        <v>0</v>
      </c>
      <c r="AM6" s="1004">
        <f>VLOOKUP(AM$1,Mayo!$A$13:$D$50,4,0)</f>
        <v>421</v>
      </c>
      <c r="AN6" s="1004">
        <f>VLOOKUP(AN$1,Mayo!$A$13:$D$52,4,0)</f>
        <v>6809</v>
      </c>
      <c r="AO6" s="1004">
        <f>VLOOKUP(AO$1,Mayo!$F$13:$L$34,7,0)</f>
        <v>450</v>
      </c>
      <c r="AP6" s="1004">
        <f>VLOOKUP(AP$1,Mayo!$F$13:$L$34,7,0)</f>
        <v>3263</v>
      </c>
      <c r="AQ6" s="1004">
        <f>VLOOKUP(AQ$1,Mayo!$F$13:$L$34,7,0)</f>
        <v>1129</v>
      </c>
      <c r="AR6" s="1004">
        <f>VLOOKUP(AR$1,Mayo!$F$13:$L$34,7,0)</f>
        <v>0</v>
      </c>
      <c r="AS6" s="1004">
        <f>VLOOKUP(AS$1,Mayo!$F$13:$L$34,7,0)</f>
        <v>0</v>
      </c>
      <c r="AT6" s="1004">
        <f>VLOOKUP(AT$1,Mayo!$F$13:$L$34,7,0)</f>
        <v>217</v>
      </c>
      <c r="AU6" s="1004">
        <f>VLOOKUP(AU$1,Mayo!$F$13:$L$34,7,0)</f>
        <v>0</v>
      </c>
      <c r="AV6" s="1004">
        <f>VLOOKUP(AV$1,Mayo!$F$13:$L$34,7,0)</f>
        <v>0</v>
      </c>
      <c r="AW6" s="1004">
        <f>VLOOKUP(AW$1,Mayo!$F$13:$L$34,7,0)</f>
        <v>95</v>
      </c>
      <c r="AX6" s="1004">
        <f>VLOOKUP(AX$1,Mayo!$F$13:$L$34,7,0)</f>
        <v>741</v>
      </c>
      <c r="AY6" s="1004">
        <f>VLOOKUP(AY$1,Mayo!$F$13:$L$34,7,0)</f>
        <v>44</v>
      </c>
      <c r="AZ6" s="1004">
        <f>VLOOKUP(AZ$1,Mayo!$F$13:$L$34,7,0)</f>
        <v>0</v>
      </c>
      <c r="BA6" s="1004">
        <f>VLOOKUP(BA$1,Mayo!$F$13:$L$34,7,0)</f>
        <v>17</v>
      </c>
      <c r="BB6" s="1004">
        <f>VLOOKUP(BB$1,Mayo!$F$13:$L$34,7,0)</f>
        <v>0</v>
      </c>
      <c r="BC6" s="1004">
        <f>VLOOKUP(BC$1,Mayo!$F$13:$L$34,7,0)</f>
        <v>0</v>
      </c>
      <c r="BD6" s="1004">
        <f>VLOOKUP(BD$1,Mayo!$F$13:$L$34,7,0)</f>
        <v>0</v>
      </c>
      <c r="BE6" s="1004">
        <f>VLOOKUP(BE$1,Mayo!$F$13:$L$34,7,0)</f>
        <v>184</v>
      </c>
      <c r="BF6" s="1004">
        <f>VLOOKUP(BF$1,Mayo!$F$13:$L$34,7,0)</f>
        <v>4</v>
      </c>
      <c r="BG6" s="1004">
        <f>VLOOKUP(BG$1,Mayo!$F$13:$L$34,7,0)</f>
        <v>25654</v>
      </c>
      <c r="BH6" s="1004">
        <f>VLOOKUP(BH$1,Mayo!$F$13:$L$34,7,0)</f>
        <v>195</v>
      </c>
      <c r="BI6" s="1004">
        <f>VLOOKUP(BI$1,Mayo!$F$13:$L$34,7,0)</f>
        <v>0</v>
      </c>
      <c r="BJ6" s="1004">
        <f>VLOOKUP(BJ$1,Mayo!$F$13:$L$34,7,0)</f>
        <v>0</v>
      </c>
      <c r="BK6" s="1004">
        <f>VLOOKUP(BK$1,Mayo!$F$35:$L$40,7,0)</f>
        <v>1</v>
      </c>
      <c r="BL6" s="1004">
        <f>VLOOKUP(BL$1,Mayo!$F$35:$L$40,7,0)</f>
        <v>155</v>
      </c>
      <c r="BM6" s="1004">
        <f>VLOOKUP(BM$1,Mayo!$F$35:$L$40,7,0)</f>
        <v>206</v>
      </c>
      <c r="BN6" s="1004">
        <f>VLOOKUP(BN$1,Mayo!$F$35:$L$40,7,0)</f>
        <v>0</v>
      </c>
      <c r="BO6" s="1004">
        <f>VLOOKUP(BO$1,Mayo!$F$35:$L$40,7,0)</f>
        <v>1</v>
      </c>
      <c r="BP6" s="1004">
        <f>VLOOKUP(BP$1,Mayo!$F$35:$L$40,7,0)</f>
        <v>862</v>
      </c>
      <c r="BQ6" s="1004">
        <f>VLOOKUP(BQ$1,Mayo!$F$47:$L$57,7,0)</f>
        <v>0</v>
      </c>
      <c r="BR6" s="1004">
        <f>VLOOKUP(BR$1,Mayo!$F$47:$L$57,7,0)</f>
        <v>1</v>
      </c>
      <c r="BS6" s="1004">
        <f>VLOOKUP(BS$1,Mayo!$F$47:$L$57,7,0)</f>
        <v>87</v>
      </c>
      <c r="BT6" s="1004">
        <f>VLOOKUP(BT$1,Mayo!$F$47:$L$57,7,0)</f>
        <v>0</v>
      </c>
      <c r="BU6" s="1004">
        <f>VLOOKUP(BU$1,Mayo!$F$47:$L$57,7,0)</f>
        <v>0</v>
      </c>
      <c r="BV6" s="1004">
        <f>VLOOKUP(BV$1,Mayo!$F$47:$L$57,7,0)</f>
        <v>53</v>
      </c>
      <c r="BW6" s="1004">
        <f>VLOOKUP(BW$1,Mayo!$F$47:$L$57,7,0)</f>
        <v>9</v>
      </c>
      <c r="BX6" s="1004">
        <f>VLOOKUP(BX$1,Mayo!$F$47:$L$57,7,0)</f>
        <v>0</v>
      </c>
      <c r="BY6" s="1004">
        <f>VLOOKUP(BY$1,Mayo!$F$47:$L$57,7,0)</f>
        <v>0</v>
      </c>
      <c r="BZ6" s="1004">
        <f>VLOOKUP(BZ$1,Mayo!$F$47:$L$57,7,0)</f>
        <v>0</v>
      </c>
      <c r="CA6" s="1004">
        <f>VLOOKUP(CA$1,Mayo!$F$47:$L$57,7,0)</f>
        <v>1</v>
      </c>
      <c r="CB6" s="1004">
        <f>VLOOKUP(Data!CB$1,Mayo!A70:F90,2,0)</f>
        <v>779</v>
      </c>
      <c r="CC6" s="1004">
        <f>VLOOKUP(Data!CC$1,Mayo!$A$66:$E$86,3,0)</f>
        <v>754</v>
      </c>
      <c r="CD6" s="1004">
        <f>VLOOKUP(Data!CD$1,Mayo!A70:H90,8,0)</f>
        <v>133</v>
      </c>
      <c r="CE6" s="1004">
        <f>VLOOKUP(Data!CE$1,Mayo!$A$66:$E$86,4,0)</f>
        <v>0</v>
      </c>
      <c r="CF6" s="1004">
        <f>VLOOKUP(Data!CF$1,Mayo!$A$66:$E$86,5,0)</f>
        <v>28</v>
      </c>
      <c r="CG6" s="1004">
        <f>Mayo!$C$91</f>
        <v>1</v>
      </c>
      <c r="CH6" s="1004">
        <f>Mayo!$D$91</f>
        <v>14</v>
      </c>
      <c r="CI6" s="1004">
        <f>Mayo!$E$91</f>
        <v>21</v>
      </c>
      <c r="CJ6" s="1004">
        <f>Mayo!$F$91</f>
        <v>11</v>
      </c>
      <c r="CK6" s="1004">
        <f>Mayo!$G$91</f>
        <v>7</v>
      </c>
      <c r="CL6" s="1004">
        <f>Mayo!$H$91</f>
        <v>3</v>
      </c>
      <c r="CM6" s="1004">
        <f>Mayo!$I$91</f>
        <v>1</v>
      </c>
      <c r="CN6" s="1004">
        <f>Mayo!$J$91</f>
        <v>0</v>
      </c>
      <c r="CO6" s="1004">
        <f>Mayo!C92</f>
        <v>1</v>
      </c>
      <c r="CP6" s="1004">
        <f>Mayo!D92</f>
        <v>19</v>
      </c>
      <c r="CQ6" s="1004">
        <f>Mayo!E92</f>
        <v>25</v>
      </c>
      <c r="CR6" s="1004">
        <f>Mayo!$F$92</f>
        <v>16</v>
      </c>
      <c r="CS6" s="1004">
        <f>Mayo!$G$92</f>
        <v>12</v>
      </c>
      <c r="CT6" s="1004">
        <f>Mayo!$H$92</f>
        <v>4</v>
      </c>
      <c r="CU6" s="1004">
        <f>Mayo!$I$92</f>
        <v>1</v>
      </c>
      <c r="CV6" s="1004">
        <f>Mayo!$J$92</f>
        <v>0</v>
      </c>
      <c r="CW6" s="1004">
        <f>Mayo!$C$94</f>
        <v>0</v>
      </c>
      <c r="CX6" s="1004">
        <f>Mayo!$D$94</f>
        <v>0</v>
      </c>
      <c r="CY6" s="1004">
        <f>Mayo!$E$94</f>
        <v>0</v>
      </c>
      <c r="CZ6" s="1004">
        <f>Mayo!$F$94</f>
        <v>0</v>
      </c>
      <c r="DA6" s="1004">
        <f>Mayo!$G$94</f>
        <v>0</v>
      </c>
      <c r="DB6" s="1004">
        <f>Mayo!$H$94</f>
        <v>1</v>
      </c>
      <c r="DC6" s="1004">
        <f>Mayo!$I$94</f>
        <v>0</v>
      </c>
      <c r="DD6" s="1004">
        <f>Mayo!$J$94</f>
        <v>0</v>
      </c>
      <c r="DE6" s="1004">
        <f>Mayo!$C$95</f>
        <v>2</v>
      </c>
      <c r="DF6" s="1004">
        <f>Mayo!$D$95</f>
        <v>33</v>
      </c>
      <c r="DG6" s="1004">
        <f>Mayo!$E$95</f>
        <v>46</v>
      </c>
      <c r="DH6" s="1004">
        <f>Mayo!$F$95</f>
        <v>27</v>
      </c>
      <c r="DI6" s="1004">
        <f>Mayo!$G$95</f>
        <v>18</v>
      </c>
      <c r="DJ6" s="1004">
        <f>Mayo!$H$95</f>
        <v>8</v>
      </c>
      <c r="DK6" s="1004">
        <f>Mayo!$I$95</f>
        <v>2</v>
      </c>
      <c r="DL6" s="1004">
        <f>Mayo!$J$95</f>
        <v>0</v>
      </c>
      <c r="DM6" s="1004">
        <f>Mayo!$C$96</f>
        <v>0</v>
      </c>
      <c r="DN6" s="1004">
        <f>Mayo!$D$96</f>
        <v>0</v>
      </c>
      <c r="DO6" s="1004">
        <f>Mayo!$E$96</f>
        <v>0</v>
      </c>
      <c r="DP6" s="1004">
        <f>Mayo!$F$96</f>
        <v>0</v>
      </c>
      <c r="DQ6" s="1004">
        <f>Mayo!$G$96</f>
        <v>1</v>
      </c>
      <c r="DR6" s="1004">
        <f>Mayo!$H$96</f>
        <v>0</v>
      </c>
      <c r="DS6" s="1004">
        <f>Mayo!$I$96</f>
        <v>0</v>
      </c>
      <c r="DT6" s="1004">
        <f>Mayo!J$96</f>
        <v>0</v>
      </c>
      <c r="DU6" s="1004">
        <f>Mayo!C$98</f>
        <v>1</v>
      </c>
      <c r="DV6" s="1004">
        <f>Mayo!$D$98</f>
        <v>9</v>
      </c>
      <c r="DW6" s="1004">
        <f>Mayo!$E$98</f>
        <v>17</v>
      </c>
      <c r="DX6" s="1004">
        <f>Mayo!$F$98</f>
        <v>8</v>
      </c>
      <c r="DY6" s="1004">
        <f>Mayo!$G$98</f>
        <v>8</v>
      </c>
      <c r="DZ6" s="1004">
        <f>Mayo!$H$98</f>
        <v>4</v>
      </c>
      <c r="EA6" s="1004">
        <f>Mayo!$I$98</f>
        <v>2</v>
      </c>
      <c r="EB6" s="1004">
        <f>Mayo!$J$98</f>
        <v>0</v>
      </c>
      <c r="EC6" s="1004">
        <f>Mayo!$C$99</f>
        <v>5</v>
      </c>
      <c r="ED6" s="1004">
        <f>Mayo!$D$99</f>
        <v>2</v>
      </c>
      <c r="EE6" s="1004">
        <f>Mayo!$E$99</f>
        <v>3</v>
      </c>
      <c r="EF6" s="1004">
        <f>Mayo!$F$99</f>
        <v>2</v>
      </c>
      <c r="EG6" s="1004">
        <f>Mayo!$G$99</f>
        <v>0</v>
      </c>
      <c r="EH6" s="1004">
        <f>Mayo!$H$99</f>
        <v>0</v>
      </c>
      <c r="EI6" s="1004">
        <f>Mayo!$I$99</f>
        <v>0</v>
      </c>
      <c r="EJ6" s="1004">
        <f>Mayo!$J$99</f>
        <v>0</v>
      </c>
      <c r="EK6" s="1004">
        <f>VLOOKUP(EK$1,Mayo!$A$102:$G$113,6,0)</f>
        <v>1155</v>
      </c>
      <c r="EL6" s="1004">
        <f>VLOOKUP(EL$1,Mayo!$A$102:$G$113,6,0)</f>
        <v>8</v>
      </c>
      <c r="EM6" s="1004">
        <f>VLOOKUP(EM$1,Mayo!$A$102:$G$113,6,0)</f>
        <v>15</v>
      </c>
      <c r="EN6" s="1004">
        <f>VLOOKUP(EN$1,Mayo!$A$102:$G$113,6,0)</f>
        <v>23016418</v>
      </c>
      <c r="EO6" s="1004">
        <f>VLOOKUP(EO$1,Mayo!$A$102:$G$113,6,0)</f>
        <v>14981276.77</v>
      </c>
      <c r="EP6" s="1004">
        <f>VLOOKUP(EP$1,Mayo!$A$102:$G$113,6,0)</f>
        <v>37997694.769999996</v>
      </c>
      <c r="EQ6" s="1004">
        <f>VLOOKUP(EQ$1,Mayo!$A$102:$G$113,6,0)</f>
        <v>647118.15</v>
      </c>
      <c r="ER6" s="1004">
        <f>VLOOKUP(ER$1,Mayo!$A$102:$G$113,6,0)</f>
        <v>523342.74</v>
      </c>
      <c r="ES6" s="1004">
        <f>VLOOKUP(ES$1,Mayo!$A$102:$G$113,6,0)</f>
        <v>240664.99</v>
      </c>
      <c r="ET6" s="1004">
        <f>VLOOKUP(ET$1,Mayo!$A$102:$G$113,6,0)</f>
        <v>28631181.01</v>
      </c>
      <c r="EU6" s="1004">
        <f>VLOOKUP(EU$1,Mayo!$A$102:$G$113,6,0)</f>
        <v>30042306.89</v>
      </c>
      <c r="EV6" s="1004">
        <f>VLOOKUP(EV$1,Mayo!$A$102:$G$113,6,0)</f>
        <v>392330471.64</v>
      </c>
      <c r="EW6" s="1004">
        <f>VLOOKUP(EW$1,Mayo!$A$13:$D$50,4,0)</f>
        <v>365</v>
      </c>
      <c r="EX6" s="1004">
        <f>VLOOKUP(EX$1,Mayo!$A$13:$D$50,4,0)</f>
        <v>0</v>
      </c>
      <c r="EY6" s="1004">
        <f>VLOOKUP(EY$1,Mayo!$A$13:$D$50,4,0)</f>
        <v>0</v>
      </c>
      <c r="EZ6" s="1004">
        <f>VLOOKUP(EZ$1,Mayo!$A$13:$D$50,4,0)</f>
        <v>577</v>
      </c>
      <c r="FA6" s="1004">
        <f>VLOOKUP(FA$1,Mayo!$A$13:$D$50,4,0)</f>
        <v>1095</v>
      </c>
      <c r="FB6" s="1004">
        <f>VLOOKUP(FB$1,Mayo!$F$35:$L$43,7,0)</f>
        <v>0</v>
      </c>
      <c r="FC6" s="1004">
        <f>VLOOKUP(FC$1,Mayo!$F$35:$L$43,7,0)</f>
        <v>0</v>
      </c>
      <c r="FD6" s="1004">
        <f>VLOOKUP(FD$1,Mayo!$F$35:$L$43,7,0)</f>
        <v>245</v>
      </c>
      <c r="FF6" s="1003">
        <f t="shared" si="0"/>
        <v>105</v>
      </c>
      <c r="FG6" s="1003" t="str">
        <f t="shared" si="1"/>
        <v>Digitado</v>
      </c>
    </row>
    <row r="7" spans="1:163" s="1003" customFormat="1" ht="15">
      <c r="A7" s="1002" t="str">
        <f>Junio!$B$7</f>
        <v>O</v>
      </c>
      <c r="B7" s="1003" t="str">
        <f>Junio!$E$7</f>
        <v>SANTO_DOMINGO</v>
      </c>
      <c r="C7" s="1003" t="str">
        <f>Junio!$B$8</f>
        <v>HOSPITAL GENERAL DR. VINICIO CALVENTI</v>
      </c>
      <c r="D7" s="1003">
        <f>Junio!$G$8</f>
        <v>6867307</v>
      </c>
      <c r="E7" s="1004">
        <f>Junio!$G$9</f>
        <v>2018</v>
      </c>
      <c r="F7" s="1005" t="str">
        <f>Junio!$B$9</f>
        <v>Junio</v>
      </c>
      <c r="G7" s="1004">
        <f>VLOOKUP(G$1,Junio!$A$13:$D$50,4,0)</f>
        <v>0</v>
      </c>
      <c r="H7" s="1004">
        <f>VLOOKUP(H$1,Junio!$A$13:$D$50,4,0)</f>
        <v>1311</v>
      </c>
      <c r="I7" s="1004">
        <f>VLOOKUP(I$1,Junio!$A$13:$D$50,4,0)</f>
        <v>1068</v>
      </c>
      <c r="J7" s="1004">
        <f>VLOOKUP(J$1,Junio!$A$13:$D$50,4,0)</f>
        <v>541</v>
      </c>
      <c r="K7" s="1004">
        <f>VLOOKUP(K$1,Junio!$A$13:$D$50,4,0)</f>
        <v>523</v>
      </c>
      <c r="L7" s="1004">
        <f>VLOOKUP(L$1,Junio!$A$13:$D$50,4,0)</f>
        <v>325</v>
      </c>
      <c r="M7" s="1004">
        <f>VLOOKUP(M$1,Junio!$A$13:$D$50,4,0)</f>
        <v>0</v>
      </c>
      <c r="N7" s="1004">
        <f>VLOOKUP(N$1,Junio!$A$13:$D$50,4,0)</f>
        <v>242</v>
      </c>
      <c r="O7" s="1004">
        <f>VLOOKUP(O$1,Junio!$A$13:$D$50,4,0)</f>
        <v>121</v>
      </c>
      <c r="P7" s="1004">
        <f>VLOOKUP(P$1,Junio!$A$13:$D$50,4,0)</f>
        <v>72</v>
      </c>
      <c r="Q7" s="1004">
        <f>VLOOKUP(Q$1,Junio!$A$13:$D$50,4,0)</f>
        <v>199</v>
      </c>
      <c r="R7" s="1004">
        <f>VLOOKUP(R$1,Junio!$A$13:$D$50,4,0)</f>
        <v>552</v>
      </c>
      <c r="S7" s="1004">
        <f>VLOOKUP(S$1,Junio!$A$13:$D$50,4,0)</f>
        <v>131</v>
      </c>
      <c r="T7" s="1004">
        <f>VLOOKUP(T$1,Junio!$A$13:$D$50,4,0)</f>
        <v>75</v>
      </c>
      <c r="U7" s="1004">
        <f>VLOOKUP(U$1,Junio!$A$13:$D$50,4,0)</f>
        <v>211</v>
      </c>
      <c r="V7" s="1004">
        <f>VLOOKUP(V$1,Junio!$A$13:$D$50,4,0)</f>
        <v>68</v>
      </c>
      <c r="W7" s="1004">
        <f>VLOOKUP(W$1,Junio!$A$13:$D$50,4,0)</f>
        <v>0</v>
      </c>
      <c r="X7" s="1004">
        <f>VLOOKUP(X$1,Junio!$A$13:$D$50,4,0)</f>
        <v>231</v>
      </c>
      <c r="Y7" s="1004">
        <f>VLOOKUP(Y$1,Junio!$A$13:$D$50,4,0)</f>
        <v>316</v>
      </c>
      <c r="Z7" s="1004">
        <f>VLOOKUP(Z$1,Junio!$A$13:$D$50,4,0)</f>
        <v>104</v>
      </c>
      <c r="AA7" s="1004">
        <f>VLOOKUP(AA$1,Junio!$A$13:$D$50,4,0)</f>
        <v>208</v>
      </c>
      <c r="AB7" s="1004">
        <f>VLOOKUP(AB$1,Junio!$A$13:$D$50,4,0)</f>
        <v>394</v>
      </c>
      <c r="AC7" s="1004">
        <f>VLOOKUP(AC$1,Junio!$A$13:$D$50,4,0)</f>
        <v>385</v>
      </c>
      <c r="AD7" s="1004">
        <f>VLOOKUP(AD$1,Junio!$A$13:$D$50,4,0)</f>
        <v>436</v>
      </c>
      <c r="AE7" s="1004">
        <f>VLOOKUP(AE$1,Junio!$A$13:$D$50,4,0)</f>
        <v>258</v>
      </c>
      <c r="AF7" s="1004">
        <f>VLOOKUP(AF$1,Junio!$A$13:$D$50,4,0)</f>
        <v>240</v>
      </c>
      <c r="AG7" s="1004">
        <f>VLOOKUP(AG$1,Junio!$A$13:$D$50,4,0)</f>
        <v>154</v>
      </c>
      <c r="AH7" s="1004">
        <f>VLOOKUP(AH$1,Junio!$A$13:$D$50,4,0)</f>
        <v>14</v>
      </c>
      <c r="AI7" s="1004">
        <f>VLOOKUP(AI$1,Junio!$A$13:$D$50,4,0)</f>
        <v>4</v>
      </c>
      <c r="AJ7" s="1004">
        <f>VLOOKUP(AJ$1,Junio!$A$13:$D$50,4,0)</f>
        <v>0</v>
      </c>
      <c r="AK7" s="1004">
        <f>VLOOKUP(AK$1,Junio!$A$13:$D$50,4,0)</f>
        <v>35</v>
      </c>
      <c r="AL7" s="1004">
        <f>VLOOKUP(AL$1,Junio!$A$13:$D$50,4,0)</f>
        <v>0</v>
      </c>
      <c r="AM7" s="1004">
        <f>VLOOKUP(AM$1,Junio!$A$13:$D$50,4,0)</f>
        <v>397</v>
      </c>
      <c r="AN7" s="1004">
        <f>VLOOKUP(AN$1,Junio!$A$13:$D$52,4,0)</f>
        <v>6630</v>
      </c>
      <c r="AO7" s="1004">
        <f>VLOOKUP(AO$1,Junio!$F$13:$L$34,7,0)</f>
        <v>335</v>
      </c>
      <c r="AP7" s="1004">
        <f>VLOOKUP(AP$1,Junio!$F$13:$L$34,7,0)</f>
        <v>3010</v>
      </c>
      <c r="AQ7" s="1004">
        <f>VLOOKUP(AQ$1,Junio!$F$13:$L$34,7,0)</f>
        <v>1383</v>
      </c>
      <c r="AR7" s="1004">
        <f>VLOOKUP(AR$1,Junio!$F$13:$L$34,7,0)</f>
        <v>0</v>
      </c>
      <c r="AS7" s="1004">
        <f>VLOOKUP(AS$1,Junio!$F$13:$L$34,7,0)</f>
        <v>0</v>
      </c>
      <c r="AT7" s="1004">
        <f>VLOOKUP(AT$1,Junio!$F$13:$L$34,7,0)</f>
        <v>158</v>
      </c>
      <c r="AU7" s="1004">
        <f>VLOOKUP(AU$1,Junio!$F$13:$L$34,7,0)</f>
        <v>0</v>
      </c>
      <c r="AV7" s="1004">
        <f>VLOOKUP(AV$1,Junio!$F$13:$L$34,7,0)</f>
        <v>0</v>
      </c>
      <c r="AW7" s="1004">
        <f>VLOOKUP(AW$1,Junio!$F$13:$L$34,7,0)</f>
        <v>114</v>
      </c>
      <c r="AX7" s="1004">
        <f>VLOOKUP(AX$1,Junio!$F$13:$L$34,7,0)</f>
        <v>549</v>
      </c>
      <c r="AY7" s="1004">
        <f>VLOOKUP(AY$1,Junio!$F$13:$L$34,7,0)</f>
        <v>24</v>
      </c>
      <c r="AZ7" s="1004">
        <f>VLOOKUP(AZ$1,Junio!$F$13:$L$34,7,0)</f>
        <v>0</v>
      </c>
      <c r="BA7" s="1004">
        <f>VLOOKUP(BA$1,Junio!$F$13:$L$34,7,0)</f>
        <v>9</v>
      </c>
      <c r="BB7" s="1004">
        <f>VLOOKUP(BB$1,Junio!$F$13:$L$34,7,0)</f>
        <v>0</v>
      </c>
      <c r="BC7" s="1004">
        <f>VLOOKUP(BC$1,Junio!$F$13:$L$34,7,0)</f>
        <v>0</v>
      </c>
      <c r="BD7" s="1004">
        <f>VLOOKUP(BD$1,Junio!$F$13:$L$34,7,0)</f>
        <v>0</v>
      </c>
      <c r="BE7" s="1004">
        <f>VLOOKUP(BE$1,Junio!$F$13:$L$34,7,0)</f>
        <v>161</v>
      </c>
      <c r="BF7" s="1004">
        <f>VLOOKUP(BF$1,Junio!$F$13:$L$34,7,0)</f>
        <v>21</v>
      </c>
      <c r="BG7" s="1004">
        <f>VLOOKUP(BG$1,Junio!$F$13:$L$34,7,0)</f>
        <v>20678</v>
      </c>
      <c r="BH7" s="1004">
        <f>VLOOKUP(BH$1,Junio!$F$13:$L$34,7,0)</f>
        <v>236</v>
      </c>
      <c r="BI7" s="1004">
        <f>VLOOKUP(BI$1,Junio!$F$13:$L$34,7,0)</f>
        <v>0</v>
      </c>
      <c r="BJ7" s="1004">
        <f>VLOOKUP(BJ$1,Junio!$F$13:$L$34,7,0)</f>
        <v>0</v>
      </c>
      <c r="BK7" s="1004">
        <f>VLOOKUP(BK$1,Junio!$F$35:$L$40,7,0)</f>
        <v>0</v>
      </c>
      <c r="BL7" s="1004">
        <f>VLOOKUP(BL$1,Junio!$F$35:$L$40,7,0)</f>
        <v>154</v>
      </c>
      <c r="BM7" s="1004">
        <f>VLOOKUP(BM$1,Junio!$F$35:$L$40,7,0)</f>
        <v>221</v>
      </c>
      <c r="BN7" s="1004">
        <f>VLOOKUP(BN$1,Junio!$F$35:$L$40,7,0)</f>
        <v>1</v>
      </c>
      <c r="BO7" s="1004">
        <f>VLOOKUP(BO$1,Junio!$F$35:$L$40,7,0)</f>
        <v>4</v>
      </c>
      <c r="BP7" s="1004">
        <f>VLOOKUP(BP$1,Junio!$F$35:$L$40,7,0)</f>
        <v>724</v>
      </c>
      <c r="BQ7" s="1004">
        <f>VLOOKUP(BQ$1,Junio!$F$47:$L$57,7,0)</f>
        <v>0</v>
      </c>
      <c r="BR7" s="1004">
        <f>VLOOKUP(BR$1,Junio!$F$47:$L$57,7,0)</f>
        <v>5</v>
      </c>
      <c r="BS7" s="1004">
        <f>VLOOKUP(BS$1,Junio!$F$47:$L$57,7,0)</f>
        <v>70</v>
      </c>
      <c r="BT7" s="1004">
        <f>VLOOKUP(BT$1,Junio!$F$47:$L$57,7,0)</f>
        <v>1</v>
      </c>
      <c r="BU7" s="1004">
        <f>VLOOKUP(BU$1,Junio!$F$47:$L$57,7,0)</f>
        <v>0</v>
      </c>
      <c r="BV7" s="1004">
        <f>VLOOKUP(BV$1,Junio!$F$47:$L$57,7,0)</f>
        <v>68</v>
      </c>
      <c r="BW7" s="1004">
        <f>VLOOKUP(BW$1,Junio!$F$47:$L$57,7,0)</f>
        <v>5</v>
      </c>
      <c r="BX7" s="1004">
        <f>VLOOKUP(BX$1,Junio!$F$47:$L$57,7,0)</f>
        <v>0</v>
      </c>
      <c r="BY7" s="1004">
        <f>VLOOKUP(BY$1,Junio!$F$47:$L$57,7,0)</f>
        <v>0</v>
      </c>
      <c r="BZ7" s="1004">
        <f>VLOOKUP(BZ$1,Junio!$F$47:$L$57,7,0)</f>
        <v>0</v>
      </c>
      <c r="CA7" s="1004">
        <f>VLOOKUP(CA$1,Junio!$F$47:$L$57,7,0)</f>
        <v>2</v>
      </c>
      <c r="CB7" s="1004">
        <f>VLOOKUP(Data!CB$1,Junio!A71:F91,2,0)</f>
        <v>774</v>
      </c>
      <c r="CC7" s="1004">
        <f>VLOOKUP(Data!CC$1,Junio!$A$66:$E$86,3,0)</f>
        <v>727</v>
      </c>
      <c r="CD7" s="1004">
        <f>VLOOKUP(Data!CD$1,Junio!A71:H91,8,0)</f>
        <v>133</v>
      </c>
      <c r="CE7" s="1004">
        <f>VLOOKUP(Data!CE$1,Junio!$A$66:$E$86,4,0)</f>
        <v>4</v>
      </c>
      <c r="CF7" s="1004">
        <f>VLOOKUP(Data!CF$1,Junio!$A$66:$E$86,5,0)</f>
        <v>44</v>
      </c>
      <c r="CG7" s="1004">
        <f>Junio!$C$91</f>
        <v>0</v>
      </c>
      <c r="CH7" s="1004">
        <f>Junio!$D$91</f>
        <v>14</v>
      </c>
      <c r="CI7" s="1004">
        <f>Junio!$E$91</f>
        <v>24</v>
      </c>
      <c r="CJ7" s="1004">
        <f>Junio!$F$91</f>
        <v>15</v>
      </c>
      <c r="CK7" s="1004">
        <f>Junio!$G$91</f>
        <v>5</v>
      </c>
      <c r="CL7" s="1004">
        <f>Junio!$H$91</f>
        <v>1</v>
      </c>
      <c r="CM7" s="1004">
        <f>Junio!$I$91</f>
        <v>1</v>
      </c>
      <c r="CN7" s="1004">
        <f>Junio!$J$91</f>
        <v>0</v>
      </c>
      <c r="CO7" s="1004">
        <f>Junio!C92</f>
        <v>1</v>
      </c>
      <c r="CP7" s="1004">
        <f>Junio!D92</f>
        <v>21</v>
      </c>
      <c r="CQ7" s="1004">
        <f>Junio!E92</f>
        <v>25</v>
      </c>
      <c r="CR7" s="1004">
        <f>Junio!$F$92</f>
        <v>36</v>
      </c>
      <c r="CS7" s="1004">
        <f>Junio!$G$92</f>
        <v>6</v>
      </c>
      <c r="CT7" s="1004">
        <f>Junio!$H$92</f>
        <v>4</v>
      </c>
      <c r="CU7" s="1004">
        <f>Junio!$I$92</f>
        <v>2</v>
      </c>
      <c r="CV7" s="1004">
        <f>Junio!$J$92</f>
        <v>0</v>
      </c>
      <c r="CW7" s="1004">
        <f>Junio!$C$94</f>
        <v>0</v>
      </c>
      <c r="CX7" s="1004">
        <f>Junio!$D$94</f>
        <v>0</v>
      </c>
      <c r="CY7" s="1004">
        <f>Junio!$E$94</f>
        <v>0</v>
      </c>
      <c r="CZ7" s="1004">
        <f>Junio!$F$94</f>
        <v>0</v>
      </c>
      <c r="DA7" s="1004">
        <f>Junio!$G$94</f>
        <v>0</v>
      </c>
      <c r="DB7" s="1004">
        <f>Junio!$H$94</f>
        <v>0</v>
      </c>
      <c r="DC7" s="1004">
        <f>Junio!$I$94</f>
        <v>0</v>
      </c>
      <c r="DD7" s="1004">
        <f>Junio!$J$94</f>
        <v>0</v>
      </c>
      <c r="DE7" s="1004">
        <f>Junio!$C$95</f>
        <v>2</v>
      </c>
      <c r="DF7" s="1004">
        <f>Junio!$D$95</f>
        <v>35</v>
      </c>
      <c r="DG7" s="1004">
        <f>Junio!$E$95</f>
        <v>49</v>
      </c>
      <c r="DH7" s="1004">
        <f>Junio!$F$95</f>
        <v>50</v>
      </c>
      <c r="DI7" s="1004">
        <f>Junio!$G$95</f>
        <v>11</v>
      </c>
      <c r="DJ7" s="1004">
        <f>Junio!$H$95</f>
        <v>5</v>
      </c>
      <c r="DK7" s="1004">
        <f>Junio!$I$95</f>
        <v>3</v>
      </c>
      <c r="DL7" s="1004">
        <f>Junio!$J$95</f>
        <v>0</v>
      </c>
      <c r="DM7" s="1004">
        <f>Junio!$C$96</f>
        <v>0</v>
      </c>
      <c r="DN7" s="1004">
        <f>Junio!$D$96</f>
        <v>0</v>
      </c>
      <c r="DO7" s="1004">
        <f>Junio!$E$96</f>
        <v>0</v>
      </c>
      <c r="DP7" s="1004">
        <f>Junio!$F$96</f>
        <v>1</v>
      </c>
      <c r="DQ7" s="1004">
        <f>Junio!$G$96</f>
        <v>0</v>
      </c>
      <c r="DR7" s="1004">
        <f>Junio!$H$96</f>
        <v>0</v>
      </c>
      <c r="DS7" s="1004">
        <f>Junio!$I$96</f>
        <v>0</v>
      </c>
      <c r="DT7" s="1004">
        <f>Junio!J$96</f>
        <v>0</v>
      </c>
      <c r="DU7" s="1004">
        <f>Junio!C$98</f>
        <v>0</v>
      </c>
      <c r="DV7" s="1004">
        <f>Junio!$D$98</f>
        <v>4</v>
      </c>
      <c r="DW7" s="1004">
        <f>Junio!$E$98</f>
        <v>13</v>
      </c>
      <c r="DX7" s="1004">
        <f>Junio!$F$98</f>
        <v>18</v>
      </c>
      <c r="DY7" s="1004">
        <f>Junio!$G$98</f>
        <v>3</v>
      </c>
      <c r="DZ7" s="1004">
        <f>Junio!$H$98</f>
        <v>6</v>
      </c>
      <c r="EA7" s="1004">
        <f>Junio!$I$98</f>
        <v>2</v>
      </c>
      <c r="EB7" s="1004">
        <f>Junio!$J$98</f>
        <v>1</v>
      </c>
      <c r="EC7" s="1004">
        <f>Junio!$C$99</f>
        <v>0</v>
      </c>
      <c r="ED7" s="1004">
        <f>Junio!$D$99</f>
        <v>2</v>
      </c>
      <c r="EE7" s="1004">
        <f>Junio!$E$99</f>
        <v>3</v>
      </c>
      <c r="EF7" s="1004">
        <f>Junio!$F$99</f>
        <v>5</v>
      </c>
      <c r="EG7" s="1004">
        <f>Junio!$G$99</f>
        <v>0</v>
      </c>
      <c r="EH7" s="1004">
        <f>Junio!$H$99</f>
        <v>0</v>
      </c>
      <c r="EI7" s="1004">
        <f>Junio!$I$99</f>
        <v>0</v>
      </c>
      <c r="EJ7" s="1004">
        <f>Junio!$J$99</f>
        <v>0</v>
      </c>
      <c r="EK7" s="1004">
        <f>VLOOKUP(EK$1,Junio!$A$102:$G$113,6,0)</f>
        <v>1167</v>
      </c>
      <c r="EL7" s="1004">
        <f>VLOOKUP(EL$1,Junio!$A$102:$G$113,6,0)</f>
        <v>38</v>
      </c>
      <c r="EM7" s="1004">
        <f>VLOOKUP(EM$1,Junio!$A$102:$G$113,6,0)</f>
        <v>26</v>
      </c>
      <c r="EN7" s="1004">
        <f>VLOOKUP(EN$1,Junio!$A$102:$G$113,6,0)</f>
        <v>23016418</v>
      </c>
      <c r="EO7" s="1004">
        <f>VLOOKUP(EO$1,Junio!$A$102:$G$113,6,0)</f>
        <v>13387109.44</v>
      </c>
      <c r="EP7" s="1004">
        <f>VLOOKUP(EP$1,Junio!$A$102:$G$113,6,0)</f>
        <v>36403527.44</v>
      </c>
      <c r="EQ7" s="1004">
        <f>VLOOKUP(EQ$1,Junio!$A$102:$G$113,6,0)</f>
        <v>0</v>
      </c>
      <c r="ER7" s="1004">
        <f>VLOOKUP(ER$1,Junio!$A$102:$G$113,6,0)</f>
        <v>4046656.86</v>
      </c>
      <c r="ES7" s="1004">
        <f>VLOOKUP(ES$1,Junio!$A$102:$G$113,6,0)</f>
        <v>1561483.93</v>
      </c>
      <c r="ET7" s="1004">
        <f>VLOOKUP(ET$1,Junio!$A$102:$G$113,6,0)</f>
        <v>31230007.08</v>
      </c>
      <c r="EU7" s="1004">
        <f>VLOOKUP(EU$1,Junio!$A$102:$G$113,6,0)</f>
        <v>36838147.87</v>
      </c>
      <c r="EV7" s="1004">
        <f>VLOOKUP(EV$1,Junio!$A$102:$G$113,6,0)</f>
        <v>391223746.76</v>
      </c>
      <c r="EW7" s="1004">
        <f>VLOOKUP(EW$1,Junio!$A$13:$D$50,4,0)</f>
        <v>384</v>
      </c>
      <c r="EX7" s="1004">
        <f>VLOOKUP(EX$1,Junio!$A$13:$D$50,4,0)</f>
        <v>0</v>
      </c>
      <c r="EY7" s="1004">
        <f>VLOOKUP(EY$1,Junio!$A$13:$D$50,4,0)</f>
        <v>0</v>
      </c>
      <c r="EZ7" s="1004">
        <f>VLOOKUP(EZ$1,Junio!$A$13:$D$50,4,0)</f>
        <v>575</v>
      </c>
      <c r="FA7" s="1004">
        <f>VLOOKUP(FA$1,Junio!$A$13:$D$50,4,0)</f>
        <v>758</v>
      </c>
      <c r="FB7" s="1004">
        <f>VLOOKUP(FB$1,Junio!$F$35:$L$43,7,0)</f>
        <v>0</v>
      </c>
      <c r="FC7" s="1004">
        <f>VLOOKUP(FC$1,Junio!$F$35:$L$43,7,0)</f>
        <v>0</v>
      </c>
      <c r="FD7" s="1004">
        <f>VLOOKUP(FD$1,Junio!$F$35:$L$43,7,0)</f>
        <v>191</v>
      </c>
      <c r="FF7" s="1003">
        <f t="shared" si="0"/>
        <v>103</v>
      </c>
      <c r="FG7" s="1003" t="str">
        <f t="shared" si="1"/>
        <v>Digitado</v>
      </c>
    </row>
    <row r="8" spans="1:163" s="1003" customFormat="1" ht="15">
      <c r="A8" s="1002" t="str">
        <f>Julio!$B$7</f>
        <v>O</v>
      </c>
      <c r="B8" s="1003" t="str">
        <f>Julio!$E$7</f>
        <v>SANTO_DOMINGO</v>
      </c>
      <c r="C8" s="1003" t="str">
        <f>Julio!$B$8</f>
        <v>HOSPITAL GENERAL DR. VINICIO CALVENTI</v>
      </c>
      <c r="D8" s="1003">
        <f>Julio!$G$8</f>
        <v>6867307</v>
      </c>
      <c r="E8" s="1004">
        <f>Julio!$G$9</f>
        <v>2018</v>
      </c>
      <c r="F8" s="1005" t="str">
        <f>Julio!$B$9</f>
        <v>Julio</v>
      </c>
      <c r="G8" s="1004">
        <f>VLOOKUP(G$1,Julio!$A$13:$D$50,4,0)</f>
        <v>0</v>
      </c>
      <c r="H8" s="1004">
        <f>VLOOKUP(H$1,Julio!$A$13:$D$50,4,0)</f>
        <v>1281</v>
      </c>
      <c r="I8" s="1004">
        <f>VLOOKUP(I$1,Julio!$A$13:$D$50,4,0)</f>
        <v>1139</v>
      </c>
      <c r="J8" s="1004">
        <f>VLOOKUP(J$1,Julio!$A$13:$D$50,4,0)</f>
        <v>609</v>
      </c>
      <c r="K8" s="1004">
        <f>VLOOKUP(K$1,Julio!$A$13:$D$50,4,0)</f>
        <v>598</v>
      </c>
      <c r="L8" s="1004">
        <f>VLOOKUP(L$1,Julio!$A$13:$D$50,4,0)</f>
        <v>360</v>
      </c>
      <c r="M8" s="1004">
        <f>VLOOKUP(M$1,Julio!$A$13:$D$50,4,0)</f>
        <v>0</v>
      </c>
      <c r="N8" s="1004">
        <f>VLOOKUP(N$1,Julio!$A$13:$D$50,4,0)</f>
        <v>310</v>
      </c>
      <c r="O8" s="1004">
        <f>VLOOKUP(O$1,Julio!$A$13:$D$50,4,0)</f>
        <v>161</v>
      </c>
      <c r="P8" s="1004">
        <f>VLOOKUP(P$1,Julio!$A$13:$D$50,4,0)</f>
        <v>168</v>
      </c>
      <c r="Q8" s="1004">
        <f>VLOOKUP(Q$1,Julio!$A$13:$D$50,4,0)</f>
        <v>180</v>
      </c>
      <c r="R8" s="1004">
        <f>VLOOKUP(R$1,Julio!$A$13:$D$50,4,0)</f>
        <v>604</v>
      </c>
      <c r="S8" s="1004">
        <f>VLOOKUP(S$1,Julio!$A$13:$D$50,4,0)</f>
        <v>140</v>
      </c>
      <c r="T8" s="1004">
        <f>VLOOKUP(T$1,Julio!$A$13:$D$50,4,0)</f>
        <v>83</v>
      </c>
      <c r="U8" s="1004">
        <f>VLOOKUP(U$1,Julio!$A$13:$D$50,4,0)</f>
        <v>230</v>
      </c>
      <c r="V8" s="1004">
        <f>VLOOKUP(V$1,Julio!$A$13:$D$50,4,0)</f>
        <v>99</v>
      </c>
      <c r="W8" s="1004">
        <f>VLOOKUP(W$1,Julio!$A$13:$D$50,4,0)</f>
        <v>0</v>
      </c>
      <c r="X8" s="1004">
        <f>VLOOKUP(X$1,Julio!$A$13:$D$50,4,0)</f>
        <v>264</v>
      </c>
      <c r="Y8" s="1004">
        <f>VLOOKUP(Y$1,Julio!$A$13:$D$50,4,0)</f>
        <v>459</v>
      </c>
      <c r="Z8" s="1004">
        <f>VLOOKUP(Z$1,Julio!$A$13:$D$50,4,0)</f>
        <v>120</v>
      </c>
      <c r="AA8" s="1004">
        <f>VLOOKUP(AA$1,Julio!$A$13:$D$50,4,0)</f>
        <v>220</v>
      </c>
      <c r="AB8" s="1004">
        <f>VLOOKUP(AB$1,Julio!$A$13:$D$50,4,0)</f>
        <v>435</v>
      </c>
      <c r="AC8" s="1004">
        <f>VLOOKUP(AC$1,Julio!$A$13:$D$50,4,0)</f>
        <v>469</v>
      </c>
      <c r="AD8" s="1004">
        <f>VLOOKUP(AD$1,Julio!$A$13:$D$50,4,0)</f>
        <v>540</v>
      </c>
      <c r="AE8" s="1004">
        <f>VLOOKUP(AE$1,Julio!$A$13:$D$50,4,0)</f>
        <v>187</v>
      </c>
      <c r="AF8" s="1004">
        <f>VLOOKUP(AF$1,Julio!$A$13:$D$50,4,0)</f>
        <v>304</v>
      </c>
      <c r="AG8" s="1004">
        <f>VLOOKUP(AG$1,Julio!$A$13:$D$50,4,0)</f>
        <v>117</v>
      </c>
      <c r="AH8" s="1004">
        <f>VLOOKUP(AH$1,Julio!$A$13:$D$50,4,0)</f>
        <v>21</v>
      </c>
      <c r="AI8" s="1004">
        <f>VLOOKUP(AI$1,Julio!$A$13:$D$50,4,0)</f>
        <v>46</v>
      </c>
      <c r="AJ8" s="1004">
        <f>VLOOKUP(AJ$1,Julio!$A$13:$D$50,4,0)</f>
        <v>0</v>
      </c>
      <c r="AK8" s="1004">
        <f>VLOOKUP(AK$1,Julio!$A$13:$D$50,4,0)</f>
        <v>106</v>
      </c>
      <c r="AL8" s="1004">
        <f>VLOOKUP(AL$1,Julio!$A$13:$D$50,4,0)</f>
        <v>0</v>
      </c>
      <c r="AM8" s="1004">
        <f>VLOOKUP(AM$1,Julio!$A$13:$D$50,4,0)</f>
        <v>406</v>
      </c>
      <c r="AN8" s="1004">
        <f>VLOOKUP(AN$1,Julio!$A$13:$D$52,4,0)</f>
        <v>7179</v>
      </c>
      <c r="AO8" s="1004">
        <f>VLOOKUP(AO$1,Julio!$F$13:$L$34,7,0)</f>
        <v>398</v>
      </c>
      <c r="AP8" s="1004">
        <f>VLOOKUP(AP$1,Julio!$F$13:$L$34,7,0)</f>
        <v>2974</v>
      </c>
      <c r="AQ8" s="1004">
        <f>VLOOKUP(AQ$1,Julio!$F$13:$L$34,7,0)</f>
        <v>1890</v>
      </c>
      <c r="AR8" s="1004">
        <f>VLOOKUP(AR$1,Julio!$F$13:$L$34,7,0)</f>
        <v>0</v>
      </c>
      <c r="AS8" s="1004">
        <f>VLOOKUP(AS$1,Julio!$F$13:$L$34,7,0)</f>
        <v>0</v>
      </c>
      <c r="AT8" s="1004">
        <f>VLOOKUP(AT$1,Julio!$F$13:$L$34,7,0)</f>
        <v>204</v>
      </c>
      <c r="AU8" s="1004">
        <f>VLOOKUP(AU$1,Julio!$F$13:$L$34,7,0)</f>
        <v>0</v>
      </c>
      <c r="AV8" s="1004">
        <f>VLOOKUP(AV$1,Julio!$F$13:$L$34,7,0)</f>
        <v>0</v>
      </c>
      <c r="AW8" s="1004">
        <f>VLOOKUP(AW$1,Julio!$F$13:$L$34,7,0)</f>
        <v>85</v>
      </c>
      <c r="AX8" s="1004">
        <f>VLOOKUP(AX$1,Julio!$F$13:$L$34,7,0)</f>
        <v>494</v>
      </c>
      <c r="AY8" s="1004">
        <f>VLOOKUP(AY$1,Julio!$F$13:$L$34,7,0)</f>
        <v>17</v>
      </c>
      <c r="AZ8" s="1004">
        <f>VLOOKUP(AZ$1,Julio!$F$13:$L$34,7,0)</f>
        <v>0</v>
      </c>
      <c r="BA8" s="1004">
        <f>VLOOKUP(BA$1,Julio!$F$13:$L$34,7,0)</f>
        <v>0</v>
      </c>
      <c r="BB8" s="1004">
        <f>VLOOKUP(BB$1,Julio!$F$13:$L$34,7,0)</f>
        <v>0</v>
      </c>
      <c r="BC8" s="1004">
        <f>VLOOKUP(BC$1,Julio!$F$13:$L$34,7,0)</f>
        <v>0</v>
      </c>
      <c r="BD8" s="1004">
        <f>VLOOKUP(BD$1,Julio!$F$13:$L$34,7,0)</f>
        <v>0</v>
      </c>
      <c r="BE8" s="1004">
        <f>VLOOKUP(BE$1,Julio!$F$13:$L$34,7,0)</f>
        <v>187</v>
      </c>
      <c r="BF8" s="1004">
        <f>VLOOKUP(BF$1,Julio!$F$13:$L$34,7,0)</f>
        <v>29</v>
      </c>
      <c r="BG8" s="1004">
        <f>VLOOKUP(BG$1,Julio!$F$13:$L$34,7,0)</f>
        <v>22455</v>
      </c>
      <c r="BH8" s="1004">
        <f>VLOOKUP(BH$1,Julio!$F$13:$L$34,7,0)</f>
        <v>163</v>
      </c>
      <c r="BI8" s="1004">
        <f>VLOOKUP(BI$1,Julio!$F$13:$L$34,7,0)</f>
        <v>0</v>
      </c>
      <c r="BJ8" s="1004">
        <f>VLOOKUP(BJ$1,Julio!$F$13:$L$34,7,0)</f>
        <v>0</v>
      </c>
      <c r="BK8" s="1004">
        <f>VLOOKUP(BK$1,Julio!$F$35:$L$40,7,0)</f>
        <v>1</v>
      </c>
      <c r="BL8" s="1004">
        <f>VLOOKUP(BL$1,Julio!$F$35:$L$40,7,0)</f>
        <v>166</v>
      </c>
      <c r="BM8" s="1004">
        <f>VLOOKUP(BM$1,Julio!$F$35:$L$40,7,0)</f>
        <v>170</v>
      </c>
      <c r="BN8" s="1004">
        <f>VLOOKUP(BN$1,Julio!$F$35:$L$40,7,0)</f>
        <v>0</v>
      </c>
      <c r="BO8" s="1004">
        <f>VLOOKUP(BO$1,Julio!$F$35:$L$40,7,0)</f>
        <v>1</v>
      </c>
      <c r="BP8" s="1004">
        <f>VLOOKUP(BP$1,Julio!$F$35:$L$40,7,0)</f>
        <v>865</v>
      </c>
      <c r="BQ8" s="1004">
        <f>VLOOKUP(BQ$1,Julio!$F$47:$L$57,7,0)</f>
        <v>0</v>
      </c>
      <c r="BR8" s="1004">
        <f>VLOOKUP(BR$1,Julio!$F$47:$L$57,7,0)</f>
        <v>11</v>
      </c>
      <c r="BS8" s="1004">
        <f>VLOOKUP(BS$1,Julio!$F$47:$L$57,7,0)</f>
        <v>76</v>
      </c>
      <c r="BT8" s="1004">
        <f>VLOOKUP(BT$1,Julio!$F$47:$L$57,7,0)</f>
        <v>2</v>
      </c>
      <c r="BU8" s="1004">
        <f>VLOOKUP(BU$1,Julio!$F$47:$L$57,7,0)</f>
        <v>0</v>
      </c>
      <c r="BV8" s="1004">
        <f>VLOOKUP(BV$1,Julio!$F$47:$L$57,7,0)</f>
        <v>49</v>
      </c>
      <c r="BW8" s="1004">
        <f>VLOOKUP(BW$1,Julio!$F$47:$L$57,7,0)</f>
        <v>26</v>
      </c>
      <c r="BX8" s="1004">
        <f>VLOOKUP(BX$1,Julio!$F$47:$L$57,7,0)</f>
        <v>0</v>
      </c>
      <c r="BY8" s="1004">
        <f>VLOOKUP(BY$1,Julio!$F$47:$L$57,7,0)</f>
        <v>0</v>
      </c>
      <c r="BZ8" s="1004">
        <f>VLOOKUP(BZ$1,Julio!$F$47:$L$57,7,0)</f>
        <v>0</v>
      </c>
      <c r="CA8" s="1004">
        <f>VLOOKUP(CA$1,Julio!$F$47:$L$57,7,0)</f>
        <v>0</v>
      </c>
      <c r="CB8" s="1004">
        <f>VLOOKUP(Data!CB$1,Julio!A72:F92,2,0)</f>
        <v>723</v>
      </c>
      <c r="CC8" s="1004">
        <f>VLOOKUP(Data!CC$1,Julio!$A$66:$E$86,3,0)</f>
        <v>680</v>
      </c>
      <c r="CD8" s="1004">
        <f>VLOOKUP(Data!CD$1,Julio!A72:H92,8,0)</f>
        <v>133</v>
      </c>
      <c r="CE8" s="1004">
        <f>VLOOKUP(Data!CE$1,Julio!$A$66:$E$86,4,0)</f>
        <v>2</v>
      </c>
      <c r="CF8" s="1004">
        <f>VLOOKUP(Data!CF$1,Julio!$A$66:$E$86,5,0)</f>
        <v>34</v>
      </c>
      <c r="CG8" s="1004">
        <f>Julio!$C$91</f>
        <v>1</v>
      </c>
      <c r="CH8" s="1004">
        <f>Julio!$D$91</f>
        <v>11</v>
      </c>
      <c r="CI8" s="1004">
        <f>Julio!$E$91</f>
        <v>21</v>
      </c>
      <c r="CJ8" s="1004">
        <f>Julio!$F$91</f>
        <v>11</v>
      </c>
      <c r="CK8" s="1004">
        <f>Julio!$G$91</f>
        <v>3</v>
      </c>
      <c r="CL8" s="1004">
        <f>Julio!$H$91</f>
        <v>0</v>
      </c>
      <c r="CM8" s="1004">
        <f>Julio!$I$91</f>
        <v>2</v>
      </c>
      <c r="CN8" s="1004">
        <f>Julio!$J$91</f>
        <v>0</v>
      </c>
      <c r="CO8" s="1004">
        <f>Julio!C92</f>
        <v>2</v>
      </c>
      <c r="CP8" s="1004">
        <f>Julio!D92</f>
        <v>21</v>
      </c>
      <c r="CQ8" s="1004">
        <f>Julio!E92</f>
        <v>24</v>
      </c>
      <c r="CR8" s="1004">
        <f>Julio!$F$92</f>
        <v>24</v>
      </c>
      <c r="CS8" s="1004">
        <f>Julio!$G$92</f>
        <v>7</v>
      </c>
      <c r="CT8" s="1004">
        <f>Julio!$H$92</f>
        <v>4</v>
      </c>
      <c r="CU8" s="1004">
        <f>Julio!$I$92</f>
        <v>2</v>
      </c>
      <c r="CV8" s="1004">
        <f>Julio!$J$92</f>
        <v>0</v>
      </c>
      <c r="CW8" s="1004">
        <f>Julio!$C$94</f>
        <v>0</v>
      </c>
      <c r="CX8" s="1004">
        <f>Julio!$D$94</f>
        <v>0</v>
      </c>
      <c r="CY8" s="1004">
        <f>Julio!$E$94</f>
        <v>2</v>
      </c>
      <c r="CZ8" s="1004">
        <f>Julio!$F$94</f>
        <v>0</v>
      </c>
      <c r="DA8" s="1004">
        <f>Julio!$G$94</f>
        <v>0</v>
      </c>
      <c r="DB8" s="1004">
        <f>Julio!$H$94</f>
        <v>0</v>
      </c>
      <c r="DC8" s="1004">
        <f>Julio!$I$94</f>
        <v>0</v>
      </c>
      <c r="DD8" s="1004">
        <f>Julio!$J$94</f>
        <v>0</v>
      </c>
      <c r="DE8" s="1004">
        <f>Julio!$C$95</f>
        <v>3</v>
      </c>
      <c r="DF8" s="1004">
        <f>Julio!$D$95</f>
        <v>32</v>
      </c>
      <c r="DG8" s="1004">
        <f>Julio!$E$95</f>
        <v>45</v>
      </c>
      <c r="DH8" s="1004">
        <f>Julio!$F$95</f>
        <v>35</v>
      </c>
      <c r="DI8" s="1004">
        <f>Julio!$G$95</f>
        <v>10</v>
      </c>
      <c r="DJ8" s="1004">
        <f>Julio!$H$95</f>
        <v>4</v>
      </c>
      <c r="DK8" s="1004">
        <f>Julio!$I$95</f>
        <v>4</v>
      </c>
      <c r="DL8" s="1004">
        <f>Julio!$J$95</f>
        <v>0</v>
      </c>
      <c r="DM8" s="1004">
        <f>Julio!$C$96</f>
        <v>0</v>
      </c>
      <c r="DN8" s="1004">
        <f>Julio!$D$96</f>
        <v>0</v>
      </c>
      <c r="DO8" s="1004">
        <f>Julio!$E$96</f>
        <v>0</v>
      </c>
      <c r="DP8" s="1004">
        <f>Julio!$F$96</f>
        <v>0</v>
      </c>
      <c r="DQ8" s="1004">
        <f>Julio!$G$96</f>
        <v>0</v>
      </c>
      <c r="DR8" s="1004">
        <f>Julio!$H$96</f>
        <v>0</v>
      </c>
      <c r="DS8" s="1004">
        <f>Julio!$I$96</f>
        <v>0</v>
      </c>
      <c r="DT8" s="1004">
        <f>Julio!J$96</f>
        <v>0</v>
      </c>
      <c r="DU8" s="1004">
        <f>Julio!C$98</f>
        <v>2</v>
      </c>
      <c r="DV8" s="1004">
        <f>Julio!$D$98</f>
        <v>6</v>
      </c>
      <c r="DW8" s="1004">
        <f>Julio!$E$98</f>
        <v>22</v>
      </c>
      <c r="DX8" s="1004">
        <f>Julio!$F$98</f>
        <v>9</v>
      </c>
      <c r="DY8" s="1004">
        <f>Julio!$G$98</f>
        <v>13</v>
      </c>
      <c r="DZ8" s="1004">
        <f>Julio!$H$98</f>
        <v>3</v>
      </c>
      <c r="EA8" s="1004">
        <f>Julio!$I$98</f>
        <v>0</v>
      </c>
      <c r="EB8" s="1004">
        <f>Julio!$J$98</f>
        <v>1</v>
      </c>
      <c r="EC8" s="1004">
        <f>Julio!$C$99</f>
        <v>0</v>
      </c>
      <c r="ED8" s="1004">
        <f>Julio!$D$99</f>
        <v>5</v>
      </c>
      <c r="EE8" s="1004">
        <f>Julio!$E$99</f>
        <v>7</v>
      </c>
      <c r="EF8" s="1004">
        <f>Julio!$F$99</f>
        <v>5</v>
      </c>
      <c r="EG8" s="1004">
        <f>Julio!$G$99</f>
        <v>1</v>
      </c>
      <c r="EH8" s="1004">
        <f>Julio!$H$99</f>
        <v>0</v>
      </c>
      <c r="EI8" s="1004">
        <f>Julio!$I$99</f>
        <v>0</v>
      </c>
      <c r="EJ8" s="1004">
        <f>Julio!$J$99</f>
        <v>0</v>
      </c>
      <c r="EK8" s="1004">
        <f>VLOOKUP(EK$1,Julio!$A$102:$G$113,6,0)</f>
        <v>1163</v>
      </c>
      <c r="EL8" s="1004">
        <f>VLOOKUP(EL$1,Julio!$A$102:$G$113,6,0)</f>
        <v>12</v>
      </c>
      <c r="EM8" s="1004">
        <f>VLOOKUP(EM$1,Julio!$A$102:$G$113,6,0)</f>
        <v>13</v>
      </c>
      <c r="EN8" s="1004">
        <f>VLOOKUP(EN$1,Julio!$A$102:$G$113,6,0)</f>
        <v>23016418</v>
      </c>
      <c r="EO8" s="1004">
        <f>VLOOKUP(EO$1,Julio!$A$102:$G$113,6,0)</f>
        <v>15418700.84</v>
      </c>
      <c r="EP8" s="1004">
        <f>VLOOKUP(EP$1,Julio!$A$102:$G$113,6,0)</f>
        <v>38435118.84</v>
      </c>
      <c r="EQ8" s="1004">
        <f>VLOOKUP(EQ$1,Julio!$A$102:$G$113,6,0)</f>
        <v>22373.43</v>
      </c>
      <c r="ER8" s="1004">
        <f>VLOOKUP(ER$1,Julio!$A$102:$G$113,6,0)</f>
        <v>3311739.46</v>
      </c>
      <c r="ES8" s="1004">
        <f>VLOOKUP(ES$1,Julio!$A$102:$G$113,6,0)</f>
        <v>22878.89</v>
      </c>
      <c r="ET8" s="1004">
        <f>VLOOKUP(ET$1,Julio!$A$102:$G$113,6,0)</f>
        <v>30137572.44</v>
      </c>
      <c r="EU8" s="1004">
        <f>VLOOKUP(EU$1,Julio!$A$102:$G$113,6,0)</f>
        <v>33494564.220000003</v>
      </c>
      <c r="EV8" s="1004">
        <f>VLOOKUP(EV$1,Julio!$A$102:$G$113,6,0)</f>
        <v>392489356.78</v>
      </c>
      <c r="EW8" s="1004">
        <f>VLOOKUP(EW$1,Julio!$A$13:$D$50,4,0)</f>
        <v>382</v>
      </c>
      <c r="EX8" s="1004">
        <f>VLOOKUP(EX$1,Julio!$A$13:$D$50,4,0)</f>
        <v>0</v>
      </c>
      <c r="EY8" s="1004">
        <f>VLOOKUP(EY$1,Julio!$A$13:$D$50,4,0)</f>
        <v>0</v>
      </c>
      <c r="EZ8" s="1004">
        <f>VLOOKUP(EZ$1,Julio!$A$13:$D$50,4,0)</f>
        <v>411</v>
      </c>
      <c r="FA8" s="1004">
        <f>VLOOKUP(FA$1,Julio!$A$13:$D$50,4,0)</f>
        <v>1059</v>
      </c>
      <c r="FB8" s="1004">
        <f>VLOOKUP(FB$1,Julio!$F$35:$L$43,7,0)</f>
        <v>0</v>
      </c>
      <c r="FC8" s="1004">
        <f>VLOOKUP(FC$1,Julio!$F$35:$L$43,7,0)</f>
        <v>0</v>
      </c>
      <c r="FD8" s="1004">
        <f>VLOOKUP(FD$1,Julio!$F$35:$L$43,7,0)</f>
        <v>273</v>
      </c>
      <c r="FF8" s="1003">
        <f t="shared" si="0"/>
        <v>103</v>
      </c>
      <c r="FG8" s="1003" t="str">
        <f t="shared" si="1"/>
        <v>Digitado</v>
      </c>
    </row>
    <row r="9" spans="1:163" s="1003" customFormat="1" ht="15">
      <c r="A9" s="1002" t="str">
        <f>Agosto!$B$7</f>
        <v>O</v>
      </c>
      <c r="B9" s="1003" t="str">
        <f>Agosto!$E$7</f>
        <v>SANTO_DOMINGO</v>
      </c>
      <c r="C9" s="1003" t="str">
        <f>Agosto!$B$8</f>
        <v>HOSPITAL GENERAL DR. VINICIO CALVENTI</v>
      </c>
      <c r="D9" s="1003">
        <f>Agosto!$G$8</f>
        <v>6867307</v>
      </c>
      <c r="E9" s="1004">
        <f>Agosto!$G$9</f>
        <v>2018</v>
      </c>
      <c r="F9" s="1005" t="str">
        <f>Agosto!$B$9</f>
        <v>Agosto</v>
      </c>
      <c r="G9" s="1004">
        <f>VLOOKUP(G$1,Agosto!$A$13:$D$50,4,0)</f>
        <v>0</v>
      </c>
      <c r="H9" s="1004">
        <f>VLOOKUP(H$1,Agosto!$A$13:$D$50,4,0)</f>
        <v>1250</v>
      </c>
      <c r="I9" s="1004">
        <f>VLOOKUP(I$1,Agosto!$A$13:$D$50,4,0)</f>
        <v>1156</v>
      </c>
      <c r="J9" s="1004">
        <f>VLOOKUP(J$1,Agosto!$A$13:$D$50,4,0)</f>
        <v>571</v>
      </c>
      <c r="K9" s="1004">
        <f>VLOOKUP(K$1,Agosto!$A$13:$D$50,4,0)</f>
        <v>617</v>
      </c>
      <c r="L9" s="1004">
        <f>VLOOKUP(L$1,Agosto!$A$13:$D$50,4,0)</f>
        <v>296</v>
      </c>
      <c r="M9" s="1004">
        <f>VLOOKUP(M$1,Agosto!$A$13:$D$50,4,0)</f>
        <v>0</v>
      </c>
      <c r="N9" s="1004">
        <f>VLOOKUP(N$1,Agosto!$A$13:$D$50,4,0)</f>
        <v>366</v>
      </c>
      <c r="O9" s="1004">
        <f>VLOOKUP(O$1,Agosto!$A$13:$D$50,4,0)</f>
        <v>190</v>
      </c>
      <c r="P9" s="1004">
        <f>VLOOKUP(P$1,Agosto!$A$13:$D$50,4,0)</f>
        <v>429</v>
      </c>
      <c r="Q9" s="1004">
        <f>VLOOKUP(Q$1,Agosto!$A$13:$D$50,4,0)</f>
        <v>210</v>
      </c>
      <c r="R9" s="1004">
        <f>VLOOKUP(R$1,Agosto!$A$13:$D$50,4,0)</f>
        <v>551</v>
      </c>
      <c r="S9" s="1004">
        <f>VLOOKUP(S$1,Agosto!$A$13:$D$50,4,0)</f>
        <v>199</v>
      </c>
      <c r="T9" s="1004">
        <f>VLOOKUP(T$1,Agosto!$A$13:$D$50,4,0)</f>
        <v>97</v>
      </c>
      <c r="U9" s="1004">
        <f>VLOOKUP(U$1,Agosto!$A$13:$D$50,4,0)</f>
        <v>176</v>
      </c>
      <c r="V9" s="1004">
        <f>VLOOKUP(V$1,Agosto!$A$13:$D$50,4,0)</f>
        <v>178</v>
      </c>
      <c r="W9" s="1004">
        <f>VLOOKUP(W$1,Agosto!$A$13:$D$50,4,0)</f>
        <v>0</v>
      </c>
      <c r="X9" s="1004">
        <f>VLOOKUP(X$1,Agosto!$A$13:$D$50,4,0)</f>
        <v>270</v>
      </c>
      <c r="Y9" s="1004">
        <f>VLOOKUP(Y$1,Agosto!$A$13:$D$50,4,0)</f>
        <v>236</v>
      </c>
      <c r="Z9" s="1004">
        <f>VLOOKUP(Z$1,Agosto!$A$13:$D$50,4,0)</f>
        <v>73</v>
      </c>
      <c r="AA9" s="1004">
        <f>VLOOKUP(AA$1,Agosto!$A$13:$D$50,4,0)</f>
        <v>231</v>
      </c>
      <c r="AB9" s="1004">
        <f>VLOOKUP(AB$1,Agosto!$A$13:$D$50,4,0)</f>
        <v>444</v>
      </c>
      <c r="AC9" s="1004">
        <f>VLOOKUP(AC$1,Agosto!$A$13:$D$50,4,0)</f>
        <v>354</v>
      </c>
      <c r="AD9" s="1004">
        <f>VLOOKUP(AD$1,Agosto!$A$13:$D$50,4,0)</f>
        <v>415</v>
      </c>
      <c r="AE9" s="1004">
        <f>VLOOKUP(AE$1,Agosto!$A$13:$D$50,4,0)</f>
        <v>235</v>
      </c>
      <c r="AF9" s="1004">
        <f>VLOOKUP(AF$1,Agosto!$A$13:$D$50,4,0)</f>
        <v>349</v>
      </c>
      <c r="AG9" s="1004">
        <f>VLOOKUP(AG$1,Agosto!$A$13:$D$50,4,0)</f>
        <v>97</v>
      </c>
      <c r="AH9" s="1004">
        <f>VLOOKUP(AH$1,Agosto!$A$13:$D$50,4,0)</f>
        <v>10</v>
      </c>
      <c r="AI9" s="1004">
        <f>VLOOKUP(AI$1,Agosto!$A$13:$D$50,4,0)</f>
        <v>42</v>
      </c>
      <c r="AJ9" s="1004">
        <f>VLOOKUP(AJ$1,Agosto!$A$13:$D$50,4,0)</f>
        <v>0</v>
      </c>
      <c r="AK9" s="1004">
        <f>VLOOKUP(AK$1,Agosto!$A$13:$D$50,4,0)</f>
        <v>132</v>
      </c>
      <c r="AL9" s="1004">
        <f>VLOOKUP(AL$1,Agosto!$A$13:$D$50,4,0)</f>
        <v>0</v>
      </c>
      <c r="AM9" s="1004">
        <f>VLOOKUP(AM$1,Agosto!$A$13:$D$50,4,0)</f>
        <v>170</v>
      </c>
      <c r="AN9" s="1004">
        <f>VLOOKUP(AN$1,Agosto!$A$13:$D$52,4,0)</f>
        <v>6386</v>
      </c>
      <c r="AO9" s="1004">
        <f>VLOOKUP(AO$1,Agosto!$F$13:$L$34,7,0)</f>
        <v>480</v>
      </c>
      <c r="AP9" s="1004">
        <f>VLOOKUP(AP$1,Agosto!$F$13:$L$34,7,0)</f>
        <v>3139</v>
      </c>
      <c r="AQ9" s="1004">
        <f>VLOOKUP(AQ$1,Agosto!$F$13:$L$34,7,0)</f>
        <v>1963</v>
      </c>
      <c r="AR9" s="1004">
        <f>VLOOKUP(AR$1,Agosto!$F$13:$L$34,7,0)</f>
        <v>0</v>
      </c>
      <c r="AS9" s="1004">
        <f>VLOOKUP(AS$1,Agosto!$F$13:$L$34,7,0)</f>
        <v>0</v>
      </c>
      <c r="AT9" s="1004">
        <f>VLOOKUP(AT$1,Agosto!$F$13:$L$34,7,0)</f>
        <v>202</v>
      </c>
      <c r="AU9" s="1004">
        <f>VLOOKUP(AU$1,Agosto!$F$13:$L$34,7,0)</f>
        <v>0</v>
      </c>
      <c r="AV9" s="1004">
        <f>VLOOKUP(AV$1,Agosto!$F$13:$L$34,7,0)</f>
        <v>0</v>
      </c>
      <c r="AW9" s="1004">
        <f>VLOOKUP(AW$1,Agosto!$F$13:$L$34,7,0)</f>
        <v>0</v>
      </c>
      <c r="AX9" s="1004">
        <f>VLOOKUP(AX$1,Agosto!$F$13:$L$34,7,0)</f>
        <v>820</v>
      </c>
      <c r="AY9" s="1004">
        <f>VLOOKUP(AY$1,Agosto!$F$13:$L$34,7,0)</f>
        <v>77</v>
      </c>
      <c r="AZ9" s="1004">
        <f>VLOOKUP(AZ$1,Agosto!$F$13:$L$34,7,0)</f>
        <v>0</v>
      </c>
      <c r="BA9" s="1004">
        <f>VLOOKUP(BA$1,Agosto!$F$13:$L$34,7,0)</f>
        <v>15</v>
      </c>
      <c r="BB9" s="1004">
        <f>VLOOKUP(BB$1,Agosto!$F$13:$L$34,7,0)</f>
        <v>0</v>
      </c>
      <c r="BC9" s="1004">
        <f>VLOOKUP(BC$1,Agosto!$F$13:$L$34,7,0)</f>
        <v>0</v>
      </c>
      <c r="BD9" s="1004">
        <f>VLOOKUP(BD$1,Agosto!$F$13:$L$34,7,0)</f>
        <v>0</v>
      </c>
      <c r="BE9" s="1004">
        <f>VLOOKUP(BE$1,Agosto!$F$13:$L$34,7,0)</f>
        <v>121</v>
      </c>
      <c r="BF9" s="1004">
        <f>VLOOKUP(BF$1,Agosto!$F$13:$L$34,7,0)</f>
        <v>33</v>
      </c>
      <c r="BG9" s="1004">
        <f>VLOOKUP(BG$1,Agosto!$F$13:$L$34,7,0)</f>
        <v>22239</v>
      </c>
      <c r="BH9" s="1004">
        <f>VLOOKUP(BH$1,Agosto!$F$13:$L$34,7,0)</f>
        <v>169</v>
      </c>
      <c r="BI9" s="1004">
        <f>VLOOKUP(BI$1,Agosto!$F$13:$L$34,7,0)</f>
        <v>0</v>
      </c>
      <c r="BJ9" s="1004">
        <f>VLOOKUP(BJ$1,Agosto!$F$13:$L$34,7,0)</f>
        <v>0</v>
      </c>
      <c r="BK9" s="1004">
        <f>VLOOKUP(BK$1,Agosto!$F$35:$L$40,7,0)</f>
        <v>1</v>
      </c>
      <c r="BL9" s="1004">
        <f>VLOOKUP(BL$1,Agosto!$F$35:$L$40,7,0)</f>
        <v>204</v>
      </c>
      <c r="BM9" s="1004">
        <f>VLOOKUP(BM$1,Agosto!$F$35:$L$40,7,0)</f>
        <v>0</v>
      </c>
      <c r="BN9" s="1004">
        <f>VLOOKUP(BN$1,Agosto!$F$35:$L$40,7,0)</f>
        <v>0</v>
      </c>
      <c r="BO9" s="1004">
        <f>VLOOKUP(BO$1,Agosto!$F$35:$L$40,7,0)</f>
        <v>2</v>
      </c>
      <c r="BP9" s="1004">
        <f>VLOOKUP(BP$1,Agosto!$F$35:$L$40,7,0)</f>
        <v>0</v>
      </c>
      <c r="BQ9" s="1004">
        <f>VLOOKUP(BQ$1,Agosto!$F$47:$L$57,7,0)</f>
        <v>0</v>
      </c>
      <c r="BR9" s="1004">
        <f>VLOOKUP(BR$1,Agosto!$F$47:$L$57,7,0)</f>
        <v>7</v>
      </c>
      <c r="BS9" s="1004">
        <f>VLOOKUP(BS$1,Agosto!$F$47:$L$57,7,0)</f>
        <v>49</v>
      </c>
      <c r="BT9" s="1004">
        <f>VLOOKUP(BT$1,Agosto!$F$47:$L$57,7,0)</f>
        <v>1</v>
      </c>
      <c r="BU9" s="1004">
        <f>VLOOKUP(BU$1,Agosto!$F$47:$L$57,7,0)</f>
        <v>0</v>
      </c>
      <c r="BV9" s="1004">
        <f>VLOOKUP(BV$1,Agosto!$F$47:$L$57,7,0)</f>
        <v>53</v>
      </c>
      <c r="BW9" s="1004">
        <f>VLOOKUP(BW$1,Agosto!$F$47:$L$57,7,0)</f>
        <v>6</v>
      </c>
      <c r="BX9" s="1004">
        <f>VLOOKUP(BX$1,Agosto!$F$47:$L$57,7,0)</f>
        <v>2</v>
      </c>
      <c r="BY9" s="1004">
        <f>VLOOKUP(BY$1,Agosto!$F$47:$L$57,7,0)</f>
        <v>0</v>
      </c>
      <c r="BZ9" s="1004">
        <f>VLOOKUP(BZ$1,Agosto!$F$47:$L$57,7,0)</f>
        <v>0</v>
      </c>
      <c r="CA9" s="1004">
        <f>VLOOKUP(CA$1,Agosto!$F$47:$L$57,7,0)</f>
        <v>2</v>
      </c>
      <c r="CB9" s="1004">
        <f>VLOOKUP(Data!CB$1,Agosto!A73:F93,2,0)</f>
        <v>838</v>
      </c>
      <c r="CC9" s="1004">
        <f>VLOOKUP(Data!CC$1,Agosto!$A$66:$E$86,3,0)</f>
        <v>789</v>
      </c>
      <c r="CD9" s="1004">
        <f>VLOOKUP(Data!CD$1,Agosto!A73:H93,8,0)</f>
        <v>133</v>
      </c>
      <c r="CE9" s="1004">
        <f>VLOOKUP(Data!CE$1,Agosto!$A$66:$E$86,4,0)</f>
        <v>3</v>
      </c>
      <c r="CF9" s="1004">
        <f>VLOOKUP(Data!CF$1,Agosto!$A$66:$E$86,5,0)</f>
        <v>34</v>
      </c>
      <c r="CG9" s="1004">
        <f>Agosto!$C$91</f>
        <v>2</v>
      </c>
      <c r="CH9" s="1004">
        <f>Agosto!$D$91</f>
        <v>23</v>
      </c>
      <c r="CI9" s="1004">
        <f>Agosto!$E$91</f>
        <v>27</v>
      </c>
      <c r="CJ9" s="1004">
        <f>Agosto!$F$91</f>
        <v>8</v>
      </c>
      <c r="CK9" s="1004">
        <f>Agosto!$G$91</f>
        <v>9</v>
      </c>
      <c r="CL9" s="1004">
        <f>Agosto!$H$91</f>
        <v>1</v>
      </c>
      <c r="CM9" s="1004">
        <f>Agosto!$I$91</f>
        <v>0</v>
      </c>
      <c r="CN9" s="1004">
        <f>Agosto!$J$91</f>
        <v>0</v>
      </c>
      <c r="CO9" s="1004">
        <f>Agosto!C92</f>
        <v>0</v>
      </c>
      <c r="CP9" s="1004">
        <f>Agosto!D92</f>
        <v>15</v>
      </c>
      <c r="CQ9" s="1004">
        <f>Agosto!E92</f>
        <v>37</v>
      </c>
      <c r="CR9" s="1004">
        <f>Agosto!$F$92</f>
        <v>30</v>
      </c>
      <c r="CS9" s="1004">
        <f>Agosto!$G$92</f>
        <v>11</v>
      </c>
      <c r="CT9" s="1004">
        <f>Agosto!$H$92</f>
        <v>9</v>
      </c>
      <c r="CU9" s="1004">
        <f>Agosto!$I$92</f>
        <v>2</v>
      </c>
      <c r="CV9" s="1004">
        <f>Agosto!$J$92</f>
        <v>1</v>
      </c>
      <c r="CW9" s="1004">
        <f>Agosto!$C$94</f>
        <v>0</v>
      </c>
      <c r="CX9" s="1004">
        <f>Agosto!$D$94</f>
        <v>0</v>
      </c>
      <c r="CY9" s="1004">
        <f>Agosto!$E$94</f>
        <v>1</v>
      </c>
      <c r="CZ9" s="1004">
        <f>Agosto!$F$94</f>
        <v>0</v>
      </c>
      <c r="DA9" s="1004">
        <f>Agosto!$G$94</f>
        <v>0</v>
      </c>
      <c r="DB9" s="1004">
        <f>Agosto!$H$94</f>
        <v>0</v>
      </c>
      <c r="DC9" s="1004">
        <f>Agosto!$I$94</f>
        <v>0</v>
      </c>
      <c r="DD9" s="1004">
        <f>Agosto!$J$94</f>
        <v>0</v>
      </c>
      <c r="DE9" s="1004">
        <f>Agosto!$C$95</f>
        <v>2</v>
      </c>
      <c r="DF9" s="1004">
        <f>Agosto!$D$95</f>
        <v>38</v>
      </c>
      <c r="DG9" s="1004">
        <f>Agosto!$E$95</f>
        <v>65</v>
      </c>
      <c r="DH9" s="1004">
        <f>Agosto!$F$95</f>
        <v>38</v>
      </c>
      <c r="DI9" s="1004">
        <f>Agosto!$G$95</f>
        <v>20</v>
      </c>
      <c r="DJ9" s="1004">
        <f>Agosto!$H$95</f>
        <v>10</v>
      </c>
      <c r="DK9" s="1004">
        <f>Agosto!$I$95</f>
        <v>2</v>
      </c>
      <c r="DL9" s="1004">
        <f>Agosto!$J$95</f>
        <v>1</v>
      </c>
      <c r="DM9" s="1004">
        <f>Agosto!$C$96</f>
        <v>0</v>
      </c>
      <c r="DN9" s="1004">
        <f>Agosto!$D$96</f>
        <v>0</v>
      </c>
      <c r="DO9" s="1004">
        <f>Agosto!$E$96</f>
        <v>0</v>
      </c>
      <c r="DP9" s="1004">
        <f>Agosto!$F$96</f>
        <v>0</v>
      </c>
      <c r="DQ9" s="1004">
        <f>Agosto!$G$96</f>
        <v>0</v>
      </c>
      <c r="DR9" s="1004">
        <f>Agosto!$H$96</f>
        <v>0</v>
      </c>
      <c r="DS9" s="1004">
        <f>Agosto!$I$96</f>
        <v>0</v>
      </c>
      <c r="DT9" s="1004">
        <f>Agosto!J$96</f>
        <v>0</v>
      </c>
      <c r="DU9" s="1004">
        <f>Agosto!C$98</f>
        <v>0</v>
      </c>
      <c r="DV9" s="1004">
        <f>Agosto!$D$98</f>
        <v>2</v>
      </c>
      <c r="DW9" s="1004">
        <f>Agosto!$E$98</f>
        <v>2</v>
      </c>
      <c r="DX9" s="1004">
        <f>Agosto!$F$98</f>
        <v>1</v>
      </c>
      <c r="DY9" s="1004">
        <f>Agosto!$G$98</f>
        <v>1</v>
      </c>
      <c r="DZ9" s="1004">
        <f>Agosto!$H$98</f>
        <v>1</v>
      </c>
      <c r="EA9" s="1004">
        <f>Agosto!$I$98</f>
        <v>1</v>
      </c>
      <c r="EB9" s="1004">
        <f>Agosto!$J$98</f>
        <v>0</v>
      </c>
      <c r="EC9" s="1004">
        <f>Agosto!$C$99</f>
        <v>2</v>
      </c>
      <c r="ED9" s="1004">
        <f>Agosto!$D$99</f>
        <v>5</v>
      </c>
      <c r="EE9" s="1004">
        <f>Agosto!$E$99</f>
        <v>14</v>
      </c>
      <c r="EF9" s="1004">
        <f>Agosto!$F$99</f>
        <v>8</v>
      </c>
      <c r="EG9" s="1004">
        <f>Agosto!$G$99</f>
        <v>1</v>
      </c>
      <c r="EH9" s="1004">
        <f>Agosto!$H$99</f>
        <v>0</v>
      </c>
      <c r="EI9" s="1004">
        <f>Agosto!$I$99</f>
        <v>1</v>
      </c>
      <c r="EJ9" s="1004">
        <f>Agosto!$J$99</f>
        <v>1</v>
      </c>
      <c r="EK9" s="1004">
        <f>VLOOKUP(EK$1,Agosto!$A$102:$G$113,6,0)</f>
        <v>1166</v>
      </c>
      <c r="EL9" s="1004">
        <f>VLOOKUP(EL$1,Agosto!$A$102:$G$113,6,0)</f>
        <v>22</v>
      </c>
      <c r="EM9" s="1004">
        <f>VLOOKUP(EM$1,Agosto!$A$102:$G$113,6,0)</f>
        <v>16</v>
      </c>
      <c r="EN9" s="1004">
        <f>VLOOKUP(EN$1,Agosto!$A$102:$G$113,6,0)</f>
        <v>23016418</v>
      </c>
      <c r="EO9" s="1004">
        <f>VLOOKUP(EO$1,Agosto!$A$102:$G$113,6,0)</f>
        <v>14702240.35</v>
      </c>
      <c r="EP9" s="1004">
        <f>VLOOKUP(EP$1,Agosto!$A$102:$G$113,6,0)</f>
        <v>37718658.35</v>
      </c>
      <c r="EQ9" s="1004">
        <f>VLOOKUP(EQ$1,Agosto!$A$102:$G$113,6,0)</f>
        <v>1040</v>
      </c>
      <c r="ER9" s="1004">
        <f>VLOOKUP(ER$1,Agosto!$A$102:$G$113,6,0)</f>
        <v>824761.33</v>
      </c>
      <c r="ES9" s="1004">
        <f>VLOOKUP(ES$1,Agosto!$A$102:$G$113,6,0)</f>
        <v>386966.4</v>
      </c>
      <c r="ET9" s="1004">
        <f>VLOOKUP(ET$1,Agosto!$A$102:$G$113,6,0)</f>
        <v>37635839.47</v>
      </c>
      <c r="EU9" s="1004">
        <f>VLOOKUP(EU$1,Agosto!$A$102:$G$113,6,0)</f>
        <v>38848607.199999996</v>
      </c>
      <c r="EV9" s="1004">
        <f>VLOOKUP(EV$1,Agosto!$A$102:$G$113,6,0)</f>
        <v>403375189.01</v>
      </c>
      <c r="EW9" s="1004">
        <f>VLOOKUP(EW$1,Agosto!$A$13:$D$50,4,0)</f>
        <v>326</v>
      </c>
      <c r="EX9" s="1004">
        <f>VLOOKUP(EX$1,Agosto!$A$13:$D$50,4,0)</f>
        <v>0</v>
      </c>
      <c r="EY9" s="1004">
        <f>VLOOKUP(EY$1,Agosto!$A$13:$D$50,4,0)</f>
        <v>0</v>
      </c>
      <c r="EZ9" s="1004">
        <f>VLOOKUP(EZ$1,Agosto!$A$13:$D$50,4,0)</f>
        <v>447</v>
      </c>
      <c r="FA9" s="1004">
        <f>VLOOKUP(FA$1,Agosto!$A$13:$D$50,4,0)</f>
        <v>1010</v>
      </c>
      <c r="FB9" s="1004">
        <f>VLOOKUP(FB$1,Agosto!$F$35:$L$43,7,0)</f>
        <v>0</v>
      </c>
      <c r="FC9" s="1004">
        <f>VLOOKUP(FC$1,Agosto!$F$35:$L$43,7,0)</f>
        <v>0</v>
      </c>
      <c r="FD9" s="1004">
        <f>VLOOKUP(FD$1,Agosto!$F$35:$L$43,7,0)</f>
        <v>187</v>
      </c>
      <c r="FF9" s="1003">
        <f t="shared" si="0"/>
        <v>106</v>
      </c>
      <c r="FG9" s="1003" t="str">
        <f t="shared" si="1"/>
        <v>Digitado</v>
      </c>
    </row>
    <row r="10" spans="1:163" s="1003" customFormat="1" ht="15">
      <c r="A10" s="1002" t="str">
        <f>Septiembre!$B$7</f>
        <v>O</v>
      </c>
      <c r="B10" s="1003" t="str">
        <f>Septiembre!$E$7</f>
        <v>SANTO_DOMINGO</v>
      </c>
      <c r="C10" s="1003" t="str">
        <f>Septiembre!$B$8</f>
        <v>HOSPITAL GENERAL DR. VINICIO CALVENTI</v>
      </c>
      <c r="D10" s="1003">
        <f>Septiembre!$G$8</f>
        <v>6867307</v>
      </c>
      <c r="E10" s="1004">
        <f>Septiembre!$G$9</f>
        <v>2018</v>
      </c>
      <c r="F10" s="1005" t="str">
        <f>Septiembre!$B$9</f>
        <v>Septiembre</v>
      </c>
      <c r="G10" s="1004">
        <f>VLOOKUP(G$1,Septiembre!$A$13:$D$50,4,0)</f>
        <v>0</v>
      </c>
      <c r="H10" s="1004">
        <f>VLOOKUP(H$1,Septiembre!$A$13:$D$50,4,0)</f>
        <v>1179</v>
      </c>
      <c r="I10" s="1004">
        <f>VLOOKUP(I$1,Septiembre!$A$13:$D$50,4,0)</f>
        <v>1142</v>
      </c>
      <c r="J10" s="1004">
        <f>VLOOKUP(J$1,Septiembre!$A$13:$D$50,4,0)</f>
        <v>533</v>
      </c>
      <c r="K10" s="1004">
        <f>VLOOKUP(K$1,Septiembre!$A$13:$D$50,4,0)</f>
        <v>664</v>
      </c>
      <c r="L10" s="1004">
        <f>VLOOKUP(L$1,Septiembre!$A$13:$D$50,4,0)</f>
        <v>315</v>
      </c>
      <c r="M10" s="1004">
        <f>VLOOKUP(M$1,Septiembre!$A$13:$D$50,4,0)</f>
        <v>0</v>
      </c>
      <c r="N10" s="1004">
        <f>VLOOKUP(N$1,Septiembre!$A$13:$D$50,4,0)</f>
        <v>377</v>
      </c>
      <c r="O10" s="1004">
        <f>VLOOKUP(O$1,Septiembre!$A$13:$D$50,4,0)</f>
        <v>144</v>
      </c>
      <c r="P10" s="1004">
        <f>VLOOKUP(P$1,Septiembre!$A$13:$D$50,4,0)</f>
        <v>182</v>
      </c>
      <c r="Q10" s="1004">
        <f>VLOOKUP(Q$1,Septiembre!$A$13:$D$50,4,0)</f>
        <v>129</v>
      </c>
      <c r="R10" s="1004">
        <f>VLOOKUP(R$1,Septiembre!$A$13:$D$50,4,0)</f>
        <v>562</v>
      </c>
      <c r="S10" s="1004">
        <f>VLOOKUP(S$1,Septiembre!$A$13:$D$50,4,0)</f>
        <v>102</v>
      </c>
      <c r="T10" s="1004">
        <f>VLOOKUP(T$1,Septiembre!$A$13:$D$50,4,0)</f>
        <v>97</v>
      </c>
      <c r="U10" s="1004">
        <f>VLOOKUP(U$1,Septiembre!$A$13:$D$50,4,0)</f>
        <v>156</v>
      </c>
      <c r="V10" s="1004">
        <f>VLOOKUP(V$1,Septiembre!$A$13:$D$50,4,0)</f>
        <v>155</v>
      </c>
      <c r="W10" s="1004">
        <f>VLOOKUP(W$1,Septiembre!$A$13:$D$50,4,0)</f>
        <v>0</v>
      </c>
      <c r="X10" s="1004">
        <f>VLOOKUP(X$1,Septiembre!$A$13:$D$50,4,0)</f>
        <v>275</v>
      </c>
      <c r="Y10" s="1004">
        <f>VLOOKUP(Y$1,Septiembre!$A$13:$D$50,4,0)</f>
        <v>311</v>
      </c>
      <c r="Z10" s="1004">
        <f>VLOOKUP(Z$1,Septiembre!$A$13:$D$50,4,0)</f>
        <v>107</v>
      </c>
      <c r="AA10" s="1004">
        <f>VLOOKUP(AA$1,Septiembre!$A$13:$D$50,4,0)</f>
        <v>257</v>
      </c>
      <c r="AB10" s="1004">
        <f>VLOOKUP(AB$1,Septiembre!$A$13:$D$50,4,0)</f>
        <v>404</v>
      </c>
      <c r="AC10" s="1004">
        <f>VLOOKUP(AC$1,Septiembre!$A$13:$D$50,4,0)</f>
        <v>381</v>
      </c>
      <c r="AD10" s="1004">
        <f>VLOOKUP(AD$1,Septiembre!$A$13:$D$50,4,0)</f>
        <v>542</v>
      </c>
      <c r="AE10" s="1004">
        <f>VLOOKUP(AE$1,Septiembre!$A$13:$D$50,4,0)</f>
        <v>251</v>
      </c>
      <c r="AF10" s="1004">
        <f>VLOOKUP(AF$1,Septiembre!$A$13:$D$50,4,0)</f>
        <v>393</v>
      </c>
      <c r="AG10" s="1004">
        <f>VLOOKUP(AG$1,Septiembre!$A$13:$D$50,4,0)</f>
        <v>79</v>
      </c>
      <c r="AH10" s="1004">
        <f>VLOOKUP(AH$1,Septiembre!$A$13:$D$50,4,0)</f>
        <v>11</v>
      </c>
      <c r="AI10" s="1004">
        <f>VLOOKUP(AI$1,Septiembre!$A$13:$D$50,4,0)</f>
        <v>7</v>
      </c>
      <c r="AJ10" s="1004">
        <f>VLOOKUP(AJ$1,Septiembre!$A$13:$D$50,4,0)</f>
        <v>0</v>
      </c>
      <c r="AK10" s="1004">
        <f>VLOOKUP(AK$1,Septiembre!$A$13:$D$50,4,0)</f>
        <v>70</v>
      </c>
      <c r="AL10" s="1004">
        <f>VLOOKUP(AL$1,Septiembre!$A$13:$D$50,4,0)</f>
        <v>0</v>
      </c>
      <c r="AM10" s="1004">
        <f>VLOOKUP(AM$1,Septiembre!$A$13:$D$50,4,0)</f>
        <v>423</v>
      </c>
      <c r="AN10" s="1004">
        <f>VLOOKUP(AN$1,Septiembre!$A$13:$D$52,4,0)</f>
        <v>7239</v>
      </c>
      <c r="AO10" s="1004">
        <f>VLOOKUP(AO$1,Septiembre!$F$13:$L$34,7,0)</f>
        <v>383</v>
      </c>
      <c r="AP10" s="1004">
        <f>VLOOKUP(AP$1,Septiembre!$F$13:$L$34,7,0)</f>
        <v>3073</v>
      </c>
      <c r="AQ10" s="1004">
        <f>VLOOKUP(AQ$1,Septiembre!$F$13:$L$34,7,0)</f>
        <v>1780</v>
      </c>
      <c r="AR10" s="1004">
        <f>VLOOKUP(AR$1,Septiembre!$F$13:$L$34,7,0)</f>
        <v>0</v>
      </c>
      <c r="AS10" s="1004">
        <f>VLOOKUP(AS$1,Septiembre!$F$13:$L$34,7,0)</f>
        <v>0</v>
      </c>
      <c r="AT10" s="1004">
        <f>VLOOKUP(AT$1,Septiembre!$F$13:$L$34,7,0)</f>
        <v>158</v>
      </c>
      <c r="AU10" s="1004">
        <f>VLOOKUP(AU$1,Septiembre!$F$13:$L$34,7,0)</f>
        <v>0</v>
      </c>
      <c r="AV10" s="1004">
        <f>VLOOKUP(AV$1,Septiembre!$F$13:$L$34,7,0)</f>
        <v>0</v>
      </c>
      <c r="AW10" s="1004">
        <f>VLOOKUP(AW$1,Septiembre!$F$13:$L$34,7,0)</f>
        <v>30</v>
      </c>
      <c r="AX10" s="1004">
        <f>VLOOKUP(AX$1,Septiembre!$F$13:$L$34,7,0)</f>
        <v>675</v>
      </c>
      <c r="AY10" s="1004">
        <f>VLOOKUP(AY$1,Septiembre!$F$13:$L$34,7,0)</f>
        <v>46</v>
      </c>
      <c r="AZ10" s="1004">
        <f>VLOOKUP(AZ$1,Septiembre!$F$13:$L$34,7,0)</f>
        <v>0</v>
      </c>
      <c r="BA10" s="1004">
        <f>VLOOKUP(BA$1,Septiembre!$F$13:$L$34,7,0)</f>
        <v>6</v>
      </c>
      <c r="BB10" s="1004">
        <f>VLOOKUP(BB$1,Septiembre!$F$13:$L$34,7,0)</f>
        <v>0</v>
      </c>
      <c r="BC10" s="1004">
        <f>VLOOKUP(BC$1,Septiembre!$F$13:$L$34,7,0)</f>
        <v>0</v>
      </c>
      <c r="BD10" s="1004">
        <f>VLOOKUP(BD$1,Septiembre!$F$13:$L$34,7,0)</f>
        <v>0</v>
      </c>
      <c r="BE10" s="1004">
        <f>VLOOKUP(BE$1,Septiembre!$F$13:$L$34,7,0)</f>
        <v>214</v>
      </c>
      <c r="BF10" s="1004">
        <f>VLOOKUP(BF$1,Septiembre!$F$13:$L$34,7,0)</f>
        <v>120</v>
      </c>
      <c r="BG10" s="1004">
        <f>VLOOKUP(BG$1,Septiembre!$F$13:$L$34,7,0)</f>
        <v>20305</v>
      </c>
      <c r="BH10" s="1004">
        <f>VLOOKUP(BH$1,Septiembre!$F$13:$L$34,7,0)</f>
        <v>181</v>
      </c>
      <c r="BI10" s="1004">
        <f>VLOOKUP(BI$1,Septiembre!$F$13:$L$34,7,0)</f>
        <v>0</v>
      </c>
      <c r="BJ10" s="1004">
        <f>VLOOKUP(BJ$1,Septiembre!$F$13:$L$34,7,0)</f>
        <v>0</v>
      </c>
      <c r="BK10" s="1004">
        <f>VLOOKUP(BK$1,Septiembre!$F$35:$L$40,7,0)</f>
        <v>0</v>
      </c>
      <c r="BL10" s="1004">
        <f>VLOOKUP(BL$1,Septiembre!$F$35:$L$40,7,0)</f>
        <v>123</v>
      </c>
      <c r="BM10" s="1004">
        <f>VLOOKUP(BM$1,Septiembre!$F$35:$L$40,7,0)</f>
        <v>224</v>
      </c>
      <c r="BN10" s="1004">
        <f>VLOOKUP(BN$1,Septiembre!$F$35:$L$40,7,0)</f>
        <v>0</v>
      </c>
      <c r="BO10" s="1004">
        <f>VLOOKUP(BO$1,Septiembre!$F$35:$L$40,7,0)</f>
        <v>1</v>
      </c>
      <c r="BP10" s="1004">
        <f>VLOOKUP(BP$1,Septiembre!$F$35:$L$40,7,0)</f>
        <v>863</v>
      </c>
      <c r="BQ10" s="1004">
        <f>VLOOKUP(BQ$1,Septiembre!$F$47:$L$57,7,0)</f>
        <v>0</v>
      </c>
      <c r="BR10" s="1004">
        <f>VLOOKUP(BR$1,Septiembre!$F$47:$L$57,7,0)</f>
        <v>6</v>
      </c>
      <c r="BS10" s="1004">
        <f>VLOOKUP(BS$1,Septiembre!$F$47:$L$57,7,0)</f>
        <v>63</v>
      </c>
      <c r="BT10" s="1004">
        <f>VLOOKUP(BT$1,Septiembre!$F$47:$L$57,7,0)</f>
        <v>1</v>
      </c>
      <c r="BU10" s="1004">
        <f>VLOOKUP(BU$1,Septiembre!$F$47:$L$57,7,0)</f>
        <v>0</v>
      </c>
      <c r="BV10" s="1004">
        <f>VLOOKUP(BV$1,Septiembre!$F$47:$L$57,7,0)</f>
        <v>72</v>
      </c>
      <c r="BW10" s="1004">
        <f>VLOOKUP(BW$1,Septiembre!$F$47:$L$57,7,0)</f>
        <v>10</v>
      </c>
      <c r="BX10" s="1004">
        <f>VLOOKUP(BX$1,Septiembre!$F$47:$L$57,7,0)</f>
        <v>1</v>
      </c>
      <c r="BY10" s="1004">
        <f>VLOOKUP(BY$1,Septiembre!$F$47:$L$57,7,0)</f>
        <v>0</v>
      </c>
      <c r="BZ10" s="1004">
        <f>VLOOKUP(BZ$1,Septiembre!$F$47:$L$57,7,0)</f>
        <v>0</v>
      </c>
      <c r="CA10" s="1004">
        <f>VLOOKUP(CA$1,Septiembre!$F$47:$L$57,7,0)</f>
        <v>2</v>
      </c>
      <c r="CB10" s="1004">
        <f>VLOOKUP(Data!CB$1,Septiembre!A74:F94,2,0)</f>
        <v>840</v>
      </c>
      <c r="CC10" s="1004">
        <f>VLOOKUP(Data!CC$1,Septiembre!$A$66:$E$86,3,0)</f>
        <v>796</v>
      </c>
      <c r="CD10" s="1004">
        <f>VLOOKUP(Data!CD$1,Septiembre!A74:H94,8,0)</f>
        <v>133</v>
      </c>
      <c r="CE10" s="1004">
        <f>VLOOKUP(Data!CE$1,Septiembre!$A$66:$E$86,4,0)</f>
        <v>5</v>
      </c>
      <c r="CF10" s="1004">
        <f>VLOOKUP(Data!CF$1,Septiembre!$A$66:$E$86,5,0)</f>
        <v>23</v>
      </c>
      <c r="CG10" s="1004">
        <f>Septiembre!$C$91</f>
        <v>0</v>
      </c>
      <c r="CH10" s="1004">
        <f>Septiembre!$D$91</f>
        <v>20</v>
      </c>
      <c r="CI10" s="1004">
        <f>Septiembre!$E$91</f>
        <v>31</v>
      </c>
      <c r="CJ10" s="1004">
        <f>Septiembre!$F$91</f>
        <v>16</v>
      </c>
      <c r="CK10" s="1004">
        <f>Septiembre!$G$91</f>
        <v>20</v>
      </c>
      <c r="CL10" s="1004">
        <f>Septiembre!$H$91</f>
        <v>5</v>
      </c>
      <c r="CM10" s="1004">
        <f>Septiembre!$I$91</f>
        <v>0</v>
      </c>
      <c r="CN10" s="1004">
        <f>Septiembre!$J$91</f>
        <v>0</v>
      </c>
      <c r="CO10" s="1004">
        <f>Septiembre!C92</f>
        <v>2</v>
      </c>
      <c r="CP10" s="1004">
        <f>Septiembre!D92</f>
        <v>25</v>
      </c>
      <c r="CQ10" s="1004">
        <f>Septiembre!E92</f>
        <v>34</v>
      </c>
      <c r="CR10" s="1004">
        <f>Septiembre!$F$92</f>
        <v>34</v>
      </c>
      <c r="CS10" s="1004">
        <f>Septiembre!$G$92</f>
        <v>17</v>
      </c>
      <c r="CT10" s="1004">
        <f>Septiembre!$H$92</f>
        <v>8</v>
      </c>
      <c r="CU10" s="1004">
        <f>Septiembre!$I$92</f>
        <v>0</v>
      </c>
      <c r="CV10" s="1004">
        <f>Septiembre!$J$92</f>
        <v>0</v>
      </c>
      <c r="CW10" s="1004">
        <f>Septiembre!$C$94</f>
        <v>0</v>
      </c>
      <c r="CX10" s="1004">
        <f>Septiembre!$D$94</f>
        <v>0</v>
      </c>
      <c r="CY10" s="1004">
        <f>Septiembre!$E$94</f>
        <v>0</v>
      </c>
      <c r="CZ10" s="1004">
        <f>Septiembre!$F$94</f>
        <v>0</v>
      </c>
      <c r="DA10" s="1004">
        <f>Septiembre!$G$94</f>
        <v>0</v>
      </c>
      <c r="DB10" s="1004">
        <f>Septiembre!$H$94</f>
        <v>0</v>
      </c>
      <c r="DC10" s="1004">
        <f>Septiembre!$I$94</f>
        <v>0</v>
      </c>
      <c r="DD10" s="1004">
        <f>Septiembre!$J$94</f>
        <v>0</v>
      </c>
      <c r="DE10" s="1004">
        <f>Septiembre!$C$95</f>
        <v>2</v>
      </c>
      <c r="DF10" s="1004">
        <f>Septiembre!$D$95</f>
        <v>44</v>
      </c>
      <c r="DG10" s="1004">
        <f>Septiembre!$E$95</f>
        <v>65</v>
      </c>
      <c r="DH10" s="1004">
        <f>Septiembre!$F$95</f>
        <v>48</v>
      </c>
      <c r="DI10" s="1004">
        <f>Septiembre!$G$95</f>
        <v>37</v>
      </c>
      <c r="DJ10" s="1004">
        <f>Septiembre!$H$95</f>
        <v>13</v>
      </c>
      <c r="DK10" s="1004">
        <f>Septiembre!$I$95</f>
        <v>0</v>
      </c>
      <c r="DL10" s="1004">
        <f>Septiembre!$J$95</f>
        <v>0</v>
      </c>
      <c r="DM10" s="1004">
        <f>Septiembre!$C$96</f>
        <v>0</v>
      </c>
      <c r="DN10" s="1004">
        <f>Septiembre!$D$96</f>
        <v>1</v>
      </c>
      <c r="DO10" s="1004">
        <f>Septiembre!$E$96</f>
        <v>0</v>
      </c>
      <c r="DP10" s="1004">
        <f>Septiembre!$F$96</f>
        <v>2</v>
      </c>
      <c r="DQ10" s="1004">
        <f>Septiembre!$G$96</f>
        <v>0</v>
      </c>
      <c r="DR10" s="1004">
        <f>Septiembre!$H$96</f>
        <v>0</v>
      </c>
      <c r="DS10" s="1004">
        <f>Septiembre!$I$96</f>
        <v>0</v>
      </c>
      <c r="DT10" s="1004">
        <f>Septiembre!J$96</f>
        <v>0</v>
      </c>
      <c r="DU10" s="1004">
        <f>Septiembre!C$98</f>
        <v>0</v>
      </c>
      <c r="DV10" s="1004">
        <f>Septiembre!$D$98</f>
        <v>8</v>
      </c>
      <c r="DW10" s="1004">
        <f>Septiembre!$E$98</f>
        <v>12</v>
      </c>
      <c r="DX10" s="1004">
        <f>Septiembre!$F$98</f>
        <v>3</v>
      </c>
      <c r="DY10" s="1004">
        <f>Septiembre!$G$98</f>
        <v>5</v>
      </c>
      <c r="DZ10" s="1004">
        <f>Septiembre!$H$98</f>
        <v>1</v>
      </c>
      <c r="EA10" s="1004">
        <f>Septiembre!$I$98</f>
        <v>0</v>
      </c>
      <c r="EB10" s="1004">
        <f>Septiembre!$J$98</f>
        <v>0</v>
      </c>
      <c r="EC10" s="1004">
        <f>Septiembre!$C$99</f>
        <v>1</v>
      </c>
      <c r="ED10" s="1004">
        <f>Septiembre!$D$99</f>
        <v>8</v>
      </c>
      <c r="EE10" s="1004">
        <f>Septiembre!$E$99</f>
        <v>5</v>
      </c>
      <c r="EF10" s="1004">
        <f>Septiembre!$F$99</f>
        <v>5</v>
      </c>
      <c r="EG10" s="1004">
        <f>Septiembre!$G$99</f>
        <v>9</v>
      </c>
      <c r="EH10" s="1004">
        <f>Septiembre!$H$99</f>
        <v>3</v>
      </c>
      <c r="EI10" s="1004">
        <f>Septiembre!$I$99</f>
        <v>0</v>
      </c>
      <c r="EJ10" s="1004">
        <f>Septiembre!$J$99</f>
        <v>0</v>
      </c>
      <c r="EK10" s="1004">
        <f>VLOOKUP(EK$1,Septiembre!$A$102:$G$113,6,0)</f>
        <v>1167</v>
      </c>
      <c r="EL10" s="1004">
        <f>VLOOKUP(EL$1,Septiembre!$A$102:$G$113,6,0)</f>
        <v>13</v>
      </c>
      <c r="EM10" s="1004">
        <f>VLOOKUP(EM$1,Septiembre!$A$102:$G$113,6,0)</f>
        <v>13</v>
      </c>
      <c r="EN10" s="1004">
        <f>VLOOKUP(EN$1,Septiembre!$A$102:$G$113,6,0)</f>
        <v>23016418</v>
      </c>
      <c r="EO10" s="1004">
        <f>VLOOKUP(EO$1,Septiembre!$A$102:$G$113,6,0)</f>
        <v>14952632.35</v>
      </c>
      <c r="EP10" s="1004">
        <f>VLOOKUP(EP$1,Septiembre!$A$102:$G$113,6,0)</f>
        <v>37969050.35</v>
      </c>
      <c r="EQ10" s="1004">
        <f>VLOOKUP(EQ$1,Septiembre!$A$102:$G$113,6,0)</f>
        <v>450505.61</v>
      </c>
      <c r="ER10" s="1004">
        <f>VLOOKUP(ER$1,Septiembre!$A$102:$G$113,6,0)</f>
        <v>3680878.49</v>
      </c>
      <c r="ES10" s="1004">
        <f>VLOOKUP(ES$1,Septiembre!$A$102:$G$113,6,0)</f>
        <v>1409632.43</v>
      </c>
      <c r="ET10" s="1004">
        <f>VLOOKUP(ET$1,Septiembre!$A$102:$G$113,6,0)</f>
        <v>30103614.97</v>
      </c>
      <c r="EU10" s="1004">
        <f>VLOOKUP(EU$1,Septiembre!$A$102:$G$113,6,0)</f>
        <v>35644631.5</v>
      </c>
      <c r="EV10" s="1004">
        <f>VLOOKUP(EV$1,Septiembre!$A$102:$G$113,6,0)</f>
        <v>411987869.1</v>
      </c>
      <c r="EW10" s="1004">
        <f>VLOOKUP(EW$1,Septiembre!$A$13:$D$50,4,0)</f>
        <v>285</v>
      </c>
      <c r="EX10" s="1004">
        <f>VLOOKUP(EX$1,Septiembre!$A$13:$D$50,4,0)</f>
        <v>0</v>
      </c>
      <c r="EY10" s="1004">
        <f>VLOOKUP(EY$1,Septiembre!$A$13:$D$50,4,0)</f>
        <v>0</v>
      </c>
      <c r="EZ10" s="1004">
        <f>VLOOKUP(EZ$1,Septiembre!$A$13:$D$50,4,0)</f>
        <v>452</v>
      </c>
      <c r="FA10" s="1004">
        <f>VLOOKUP(FA$1,Septiembre!$A$13:$D$50,4,0)</f>
        <v>887</v>
      </c>
      <c r="FB10" s="1004">
        <f>VLOOKUP(FB$1,Septiembre!$F$35:$L$43,7,0)</f>
        <v>0</v>
      </c>
      <c r="FC10" s="1004">
        <f>VLOOKUP(FC$1,Septiembre!$F$35:$L$43,7,0)</f>
        <v>0</v>
      </c>
      <c r="FD10" s="1004">
        <f>VLOOKUP(FD$1,Septiembre!$F$35:$L$43,7,0)</f>
        <v>206</v>
      </c>
      <c r="FF10" s="1003">
        <f t="shared" si="0"/>
        <v>103</v>
      </c>
      <c r="FG10" s="1003" t="str">
        <f t="shared" si="1"/>
        <v>Digitado</v>
      </c>
    </row>
    <row r="11" spans="1:163" s="1003" customFormat="1" ht="15">
      <c r="A11" s="1002" t="str">
        <f>Octubre!$B$7</f>
        <v>O</v>
      </c>
      <c r="B11" s="1003" t="str">
        <f>Octubre!$E$7</f>
        <v>SANTO_DOMINGO</v>
      </c>
      <c r="C11" s="1003" t="str">
        <f>Octubre!$B$8</f>
        <v>HOSPITAL GENERAL DR. VINICIO CALVENTI</v>
      </c>
      <c r="D11" s="1003">
        <f>Octubre!$G$8</f>
        <v>6867307</v>
      </c>
      <c r="E11" s="1004">
        <f>Octubre!$G$9</f>
        <v>2018</v>
      </c>
      <c r="F11" s="1005" t="str">
        <f>Octubre!$B$9</f>
        <v>Octubre</v>
      </c>
      <c r="G11" s="1004">
        <f>VLOOKUP(G$1,Octubre!$A$13:$D$50,4,0)</f>
        <v>0</v>
      </c>
      <c r="H11" s="1004">
        <f>VLOOKUP(H$1,Octubre!$A$13:$D$50,4,0)</f>
        <v>1468</v>
      </c>
      <c r="I11" s="1004">
        <f>VLOOKUP(I$1,Octubre!$A$13:$D$50,4,0)</f>
        <v>1078</v>
      </c>
      <c r="J11" s="1004">
        <f>VLOOKUP(J$1,Octubre!$A$13:$D$50,4,0)</f>
        <v>491</v>
      </c>
      <c r="K11" s="1004">
        <f>VLOOKUP(K$1,Octubre!$A$13:$D$50,4,0)</f>
        <v>699</v>
      </c>
      <c r="L11" s="1004">
        <f>VLOOKUP(L$1,Octubre!$A$13:$D$50,4,0)</f>
        <v>312</v>
      </c>
      <c r="M11" s="1004">
        <f>VLOOKUP(M$1,Octubre!$A$13:$D$50,4,0)</f>
        <v>0</v>
      </c>
      <c r="N11" s="1004">
        <f>VLOOKUP(N$1,Octubre!$A$13:$D$50,4,0)</f>
        <v>321</v>
      </c>
      <c r="O11" s="1004">
        <f>VLOOKUP(O$1,Octubre!$A$13:$D$50,4,0)</f>
        <v>141</v>
      </c>
      <c r="P11" s="1004">
        <f>VLOOKUP(P$1,Octubre!$A$13:$D$50,4,0)</f>
        <v>230</v>
      </c>
      <c r="Q11" s="1004">
        <f>VLOOKUP(Q$1,Octubre!$A$13:$D$50,4,0)</f>
        <v>131</v>
      </c>
      <c r="R11" s="1004">
        <f>VLOOKUP(R$1,Octubre!$A$13:$D$50,4,0)</f>
        <v>475</v>
      </c>
      <c r="S11" s="1004">
        <f>VLOOKUP(S$1,Octubre!$A$13:$D$50,4,0)</f>
        <v>115</v>
      </c>
      <c r="T11" s="1004">
        <f>VLOOKUP(T$1,Octubre!$A$13:$D$50,4,0)</f>
        <v>81</v>
      </c>
      <c r="U11" s="1004">
        <f>VLOOKUP(U$1,Octubre!$A$13:$D$50,4,0)</f>
        <v>130</v>
      </c>
      <c r="V11" s="1004">
        <f>VLOOKUP(V$1,Octubre!$A$13:$D$50,4,0)</f>
        <v>114</v>
      </c>
      <c r="W11" s="1004">
        <f>VLOOKUP(W$1,Octubre!$A$13:$D$50,4,0)</f>
        <v>0</v>
      </c>
      <c r="X11" s="1004">
        <f>VLOOKUP(X$1,Octubre!$A$13:$D$50,4,0)</f>
        <v>261</v>
      </c>
      <c r="Y11" s="1004">
        <f>VLOOKUP(Y$1,Octubre!$A$13:$D$50,4,0)</f>
        <v>397</v>
      </c>
      <c r="Z11" s="1004">
        <f>VLOOKUP(Z$1,Octubre!$A$13:$D$50,4,0)</f>
        <v>114</v>
      </c>
      <c r="AA11" s="1004">
        <f>VLOOKUP(AA$1,Octubre!$A$13:$D$50,4,0)</f>
        <v>302</v>
      </c>
      <c r="AB11" s="1004">
        <f>VLOOKUP(AB$1,Octubre!$A$13:$D$50,4,0)</f>
        <v>351</v>
      </c>
      <c r="AC11" s="1004">
        <f>VLOOKUP(AC$1,Octubre!$A$13:$D$50,4,0)</f>
        <v>399</v>
      </c>
      <c r="AD11" s="1004">
        <f>VLOOKUP(AD$1,Octubre!$A$13:$D$50,4,0)</f>
        <v>498</v>
      </c>
      <c r="AE11" s="1004">
        <f>VLOOKUP(AE$1,Octubre!$A$13:$D$50,4,0)</f>
        <v>233</v>
      </c>
      <c r="AF11" s="1004">
        <f>VLOOKUP(AF$1,Octubre!$A$13:$D$50,4,0)</f>
        <v>391</v>
      </c>
      <c r="AG11" s="1004">
        <f>VLOOKUP(AG$1,Octubre!$A$13:$D$50,4,0)</f>
        <v>134</v>
      </c>
      <c r="AH11" s="1004">
        <f>VLOOKUP(AH$1,Octubre!$A$13:$D$50,4,0)</f>
        <v>2</v>
      </c>
      <c r="AI11" s="1004">
        <f>VLOOKUP(AI$1,Octubre!$A$13:$D$50,4,0)</f>
        <v>0</v>
      </c>
      <c r="AJ11" s="1004">
        <f>VLOOKUP(AJ$1,Octubre!$A$13:$D$50,4,0)</f>
        <v>14</v>
      </c>
      <c r="AK11" s="1004">
        <f>VLOOKUP(AK$1,Octubre!$A$13:$D$50,4,0)</f>
        <v>48</v>
      </c>
      <c r="AL11" s="1004">
        <f>VLOOKUP(AL$1,Octubre!$A$13:$D$50,4,0)</f>
        <v>0</v>
      </c>
      <c r="AM11" s="1004">
        <f>VLOOKUP(AM$1,Octubre!$A$13:$D$50,4,0)</f>
        <v>345</v>
      </c>
      <c r="AN11" s="1004">
        <f>VLOOKUP(AN$1,Octubre!$A$13:$D$52,4,0)</f>
        <v>6910</v>
      </c>
      <c r="AO11" s="1004">
        <f>VLOOKUP(AO$1,Octubre!$F$13:$L$34,7,0)</f>
        <v>0</v>
      </c>
      <c r="AP11" s="1004">
        <f>VLOOKUP(AP$1,Octubre!$F$13:$L$34,7,0)</f>
        <v>681</v>
      </c>
      <c r="AQ11" s="1004">
        <f>VLOOKUP(AQ$1,Octubre!$F$13:$L$34,7,0)</f>
        <v>659</v>
      </c>
      <c r="AR11" s="1004">
        <f>VLOOKUP(AR$1,Octubre!$F$13:$L$34,7,0)</f>
        <v>0</v>
      </c>
      <c r="AS11" s="1004">
        <f>VLOOKUP(AS$1,Octubre!$F$13:$L$34,7,0)</f>
        <v>0</v>
      </c>
      <c r="AT11" s="1004">
        <f>VLOOKUP(AT$1,Octubre!$F$13:$L$34,7,0)</f>
        <v>0</v>
      </c>
      <c r="AU11" s="1004">
        <f>VLOOKUP(AU$1,Octubre!$F$13:$L$34,7,0)</f>
        <v>0</v>
      </c>
      <c r="AV11" s="1004">
        <f>VLOOKUP(AV$1,Octubre!$F$13:$L$34,7,0)</f>
        <v>0</v>
      </c>
      <c r="AW11" s="1004">
        <f>VLOOKUP(AW$1,Octubre!$F$13:$L$34,7,0)</f>
        <v>31</v>
      </c>
      <c r="AX11" s="1004">
        <f>VLOOKUP(AX$1,Octubre!$F$13:$L$34,7,0)</f>
        <v>155</v>
      </c>
      <c r="AY11" s="1004">
        <f>VLOOKUP(AY$1,Octubre!$F$13:$L$34,7,0)</f>
        <v>0</v>
      </c>
      <c r="AZ11" s="1004">
        <f>VLOOKUP(AZ$1,Octubre!$F$13:$L$34,7,0)</f>
        <v>0</v>
      </c>
      <c r="BA11" s="1004">
        <f>VLOOKUP(BA$1,Octubre!$F$13:$L$34,7,0)</f>
        <v>0</v>
      </c>
      <c r="BB11" s="1004">
        <f>VLOOKUP(BB$1,Octubre!$F$13:$L$34,7,0)</f>
        <v>0</v>
      </c>
      <c r="BC11" s="1004">
        <f>VLOOKUP(BC$1,Octubre!$F$13:$L$34,7,0)</f>
        <v>0</v>
      </c>
      <c r="BD11" s="1004">
        <f>VLOOKUP(BD$1,Octubre!$F$13:$L$34,7,0)</f>
        <v>0</v>
      </c>
      <c r="BE11" s="1004">
        <f>VLOOKUP(BE$1,Octubre!$F$13:$L$34,7,0)</f>
        <v>218</v>
      </c>
      <c r="BF11" s="1004">
        <f>VLOOKUP(BF$1,Octubre!$F$13:$L$34,7,0)</f>
        <v>145</v>
      </c>
      <c r="BG11" s="1004">
        <f>VLOOKUP(BG$1,Octubre!$F$13:$L$34,7,0)</f>
        <v>31292</v>
      </c>
      <c r="BH11" s="1004">
        <f>VLOOKUP(BH$1,Octubre!$F$13:$L$34,7,0)</f>
        <v>0</v>
      </c>
      <c r="BI11" s="1004">
        <f>VLOOKUP(BI$1,Octubre!$F$13:$L$34,7,0)</f>
        <v>0</v>
      </c>
      <c r="BJ11" s="1004">
        <f>VLOOKUP(BJ$1,Octubre!$F$13:$L$34,7,0)</f>
        <v>0</v>
      </c>
      <c r="BK11" s="1004">
        <f>VLOOKUP(BK$1,Octubre!$F$35:$L$40,7,0)</f>
        <v>0</v>
      </c>
      <c r="BL11" s="1004">
        <f>VLOOKUP(BL$1,Octubre!$F$35:$L$40,7,0)</f>
        <v>0</v>
      </c>
      <c r="BM11" s="1004">
        <f>VLOOKUP(BM$1,Octubre!$F$35:$L$40,7,0)</f>
        <v>0</v>
      </c>
      <c r="BN11" s="1004">
        <f>VLOOKUP(BN$1,Octubre!$F$35:$L$40,7,0)</f>
        <v>4</v>
      </c>
      <c r="BO11" s="1004">
        <f>VLOOKUP(BO$1,Octubre!$F$35:$L$40,7,0)</f>
        <v>0</v>
      </c>
      <c r="BP11" s="1004">
        <f>VLOOKUP(BP$1,Octubre!$F$35:$L$40,7,0)</f>
        <v>498</v>
      </c>
      <c r="BQ11" s="1004">
        <f>VLOOKUP(BQ$1,Octubre!$F$47:$L$57,7,0)</f>
        <v>0</v>
      </c>
      <c r="BR11" s="1004">
        <f>VLOOKUP(BR$1,Octubre!$F$47:$L$57,7,0)</f>
        <v>18</v>
      </c>
      <c r="BS11" s="1004">
        <f>VLOOKUP(BS$1,Octubre!$F$47:$L$57,7,0)</f>
        <v>55</v>
      </c>
      <c r="BT11" s="1004">
        <f>VLOOKUP(BT$1,Octubre!$F$47:$L$57,7,0)</f>
        <v>0</v>
      </c>
      <c r="BU11" s="1004">
        <f>VLOOKUP(BU$1,Octubre!$F$47:$L$57,7,0)</f>
        <v>3</v>
      </c>
      <c r="BV11" s="1004">
        <f>VLOOKUP(BV$1,Octubre!$F$47:$L$57,7,0)</f>
        <v>3438</v>
      </c>
      <c r="BW11" s="1004">
        <f>VLOOKUP(BW$1,Octubre!$F$47:$L$57,7,0)</f>
        <v>0</v>
      </c>
      <c r="BX11" s="1004">
        <f>VLOOKUP(BX$1,Octubre!$F$47:$L$57,7,0)</f>
        <v>0</v>
      </c>
      <c r="BY11" s="1004">
        <f>VLOOKUP(BY$1,Octubre!$F$47:$L$57,7,0)</f>
        <v>0</v>
      </c>
      <c r="BZ11" s="1004">
        <f>VLOOKUP(BZ$1,Octubre!$F$47:$L$57,7,0)</f>
        <v>0</v>
      </c>
      <c r="CA11" s="1004">
        <f>VLOOKUP(CA$1,Octubre!$F$47:$L$57,7,0)</f>
        <v>0</v>
      </c>
      <c r="CB11" s="1004">
        <f>VLOOKUP(Data!CB$1,Octubre!A75:F95,2,0)</f>
        <v>652</v>
      </c>
      <c r="CC11" s="1004">
        <f>VLOOKUP(Data!CC$1,Octubre!$A$66:$E$86,3,0)</f>
        <v>749</v>
      </c>
      <c r="CD11" s="1004">
        <f>VLOOKUP(Data!CD$1,Octubre!A75:H95,8,0)</f>
        <v>114</v>
      </c>
      <c r="CE11" s="1004">
        <f>VLOOKUP(Data!CE$1,Octubre!$A$66:$E$86,4,0)</f>
        <v>12</v>
      </c>
      <c r="CF11" s="1004">
        <f>VLOOKUP(Data!CF$1,Octubre!$A$66:$E$86,5,0)</f>
        <v>28</v>
      </c>
      <c r="CG11" s="1004">
        <f>Octubre!$C$91</f>
        <v>1</v>
      </c>
      <c r="CH11" s="1004">
        <f>Octubre!$D$91</f>
        <v>27</v>
      </c>
      <c r="CI11" s="1004">
        <f>Octubre!$E$91</f>
        <v>28</v>
      </c>
      <c r="CJ11" s="1004">
        <f>Octubre!$F$91</f>
        <v>23</v>
      </c>
      <c r="CK11" s="1004">
        <f>Octubre!$G$91</f>
        <v>16</v>
      </c>
      <c r="CL11" s="1004">
        <f>Octubre!$H$91</f>
        <v>4</v>
      </c>
      <c r="CM11" s="1004">
        <f>Octubre!$I$91</f>
        <v>1</v>
      </c>
      <c r="CN11" s="1004">
        <f>Octubre!$J$91</f>
        <v>0</v>
      </c>
      <c r="CO11" s="1004">
        <f>Octubre!C92</f>
        <v>1</v>
      </c>
      <c r="CP11" s="1004">
        <f>Octubre!D92</f>
        <v>28</v>
      </c>
      <c r="CQ11" s="1004">
        <f>Octubre!E92</f>
        <v>35</v>
      </c>
      <c r="CR11" s="1004">
        <f>Octubre!$F$92</f>
        <v>31</v>
      </c>
      <c r="CS11" s="1004">
        <f>Octubre!$G$92</f>
        <v>15</v>
      </c>
      <c r="CT11" s="1004">
        <f>Octubre!$H$92</f>
        <v>4</v>
      </c>
      <c r="CU11" s="1004">
        <f>Octubre!$I$92</f>
        <v>1</v>
      </c>
      <c r="CV11" s="1004">
        <f>Octubre!$J$92</f>
        <v>1</v>
      </c>
      <c r="CW11" s="1004">
        <f>Octubre!$C$94</f>
        <v>0</v>
      </c>
      <c r="CX11" s="1004">
        <f>Octubre!$D$94</f>
        <v>1</v>
      </c>
      <c r="CY11" s="1004">
        <f>Octubre!$E$94</f>
        <v>5</v>
      </c>
      <c r="CZ11" s="1004">
        <f>Octubre!$F$94</f>
        <v>2</v>
      </c>
      <c r="DA11" s="1004">
        <f>Octubre!$G$94</f>
        <v>0</v>
      </c>
      <c r="DB11" s="1004">
        <f>Octubre!$H$94</f>
        <v>0</v>
      </c>
      <c r="DC11" s="1004">
        <f>Octubre!$I$94</f>
        <v>0</v>
      </c>
      <c r="DD11" s="1004">
        <f>Octubre!$J$94</f>
        <v>0</v>
      </c>
      <c r="DE11" s="1004">
        <f>Octubre!$C$95</f>
        <v>2</v>
      </c>
      <c r="DF11" s="1004">
        <f>Octubre!$D$95</f>
        <v>53</v>
      </c>
      <c r="DG11" s="1004">
        <f>Octubre!$E$95</f>
        <v>68</v>
      </c>
      <c r="DH11" s="1004">
        <f>Octubre!$F$95</f>
        <v>56</v>
      </c>
      <c r="DI11" s="1004">
        <f>Octubre!$G$95</f>
        <v>30</v>
      </c>
      <c r="DJ11" s="1004">
        <f>Octubre!$H$95</f>
        <v>8</v>
      </c>
      <c r="DK11" s="1004">
        <f>Octubre!$I$95</f>
        <v>2</v>
      </c>
      <c r="DL11" s="1004">
        <f>Octubre!$J$95</f>
        <v>1</v>
      </c>
      <c r="DM11" s="1004">
        <f>Octubre!$C$96</f>
        <v>0</v>
      </c>
      <c r="DN11" s="1004">
        <f>Octubre!$D$96</f>
        <v>2</v>
      </c>
      <c r="DO11" s="1004">
        <f>Octubre!$E$96</f>
        <v>0</v>
      </c>
      <c r="DP11" s="1004">
        <f>Octubre!$F$96</f>
        <v>0</v>
      </c>
      <c r="DQ11" s="1004">
        <f>Octubre!$G$96</f>
        <v>1</v>
      </c>
      <c r="DR11" s="1004">
        <f>Octubre!$H$96</f>
        <v>0</v>
      </c>
      <c r="DS11" s="1004">
        <f>Octubre!$I$96</f>
        <v>1</v>
      </c>
      <c r="DT11" s="1004">
        <f>Octubre!J$96</f>
        <v>0</v>
      </c>
      <c r="DU11" s="1004">
        <f>Octubre!C$98</f>
        <v>0</v>
      </c>
      <c r="DV11" s="1004">
        <f>Octubre!$D$98</f>
        <v>9</v>
      </c>
      <c r="DW11" s="1004">
        <f>Octubre!$E$98</f>
        <v>13</v>
      </c>
      <c r="DX11" s="1004">
        <f>Octubre!$F$98</f>
        <v>4</v>
      </c>
      <c r="DY11" s="1004">
        <f>Octubre!$G$98</f>
        <v>4</v>
      </c>
      <c r="DZ11" s="1004">
        <f>Octubre!$H$98</f>
        <v>1</v>
      </c>
      <c r="EA11" s="1004">
        <f>Octubre!$I$98</f>
        <v>1</v>
      </c>
      <c r="EB11" s="1004">
        <f>Octubre!$J$98</f>
        <v>0</v>
      </c>
      <c r="EC11" s="1004">
        <f>Octubre!$C$99</f>
        <v>0</v>
      </c>
      <c r="ED11" s="1004">
        <f>Octubre!$D$99</f>
        <v>7</v>
      </c>
      <c r="EE11" s="1004">
        <f>Octubre!$E$99</f>
        <v>8</v>
      </c>
      <c r="EF11" s="1004">
        <f>Octubre!$F$99</f>
        <v>11</v>
      </c>
      <c r="EG11" s="1004">
        <f>Octubre!$G$99</f>
        <v>6</v>
      </c>
      <c r="EH11" s="1004">
        <f>Octubre!$H$99</f>
        <v>0</v>
      </c>
      <c r="EI11" s="1004">
        <f>Octubre!$I$99</f>
        <v>1</v>
      </c>
      <c r="EJ11" s="1004">
        <f>Octubre!$J$99</f>
        <v>0</v>
      </c>
      <c r="EK11" s="1004">
        <f>VLOOKUP(EK$1,Octubre!$A$102:$G$113,6,0)</f>
        <v>1169</v>
      </c>
      <c r="EL11" s="1004">
        <f>VLOOKUP(EL$1,Octubre!$A$102:$G$113,6,0)</f>
        <v>7</v>
      </c>
      <c r="EM11" s="1004">
        <f>VLOOKUP(EM$1,Octubre!$A$102:$G$113,6,0)</f>
        <v>6</v>
      </c>
      <c r="EN11" s="1004">
        <f>VLOOKUP(EN$1,Octubre!$A$102:$G$113,6,0)</f>
        <v>23016418</v>
      </c>
      <c r="EO11" s="1004">
        <f>VLOOKUP(EO$1,Octubre!$A$102:$G$113,6,0)</f>
        <v>13040641.79</v>
      </c>
      <c r="EP11" s="1004">
        <f>VLOOKUP(EP$1,Octubre!$A$102:$G$113,6,0)</f>
        <v>36057059.79</v>
      </c>
      <c r="EQ11" s="1004">
        <f>VLOOKUP(EQ$1,Octubre!$A$102:$G$113,6,0)</f>
        <v>708979.83</v>
      </c>
      <c r="ER11" s="1004">
        <f>VLOOKUP(ER$1,Octubre!$A$102:$G$113,6,0)</f>
        <v>4147325.51</v>
      </c>
      <c r="ES11" s="1004">
        <f>VLOOKUP(ES$1,Octubre!$A$102:$G$113,6,0)</f>
        <v>348265.33</v>
      </c>
      <c r="ET11" s="1004">
        <f>VLOOKUP(ET$1,Octubre!$A$102:$G$113,6,0)</f>
        <v>989527.56</v>
      </c>
      <c r="EU11" s="1004">
        <f>VLOOKUP(EU$1,Octubre!$A$102:$G$113,6,0)</f>
        <v>6194098.23</v>
      </c>
      <c r="EV11" s="1004">
        <f>VLOOKUP(EV$1,Octubre!$A$102:$G$113,6,0)</f>
        <v>420772050.68</v>
      </c>
      <c r="EW11" s="1004">
        <f>VLOOKUP(EW$1,Octubre!$A$13:$D$50,4,0)</f>
        <v>250</v>
      </c>
      <c r="EX11" s="1004">
        <f>VLOOKUP(EX$1,Octubre!$A$13:$D$50,4,0)</f>
        <v>0</v>
      </c>
      <c r="EY11" s="1004">
        <f>VLOOKUP(EY$1,Octubre!$A$13:$D$50,4,0)</f>
        <v>0</v>
      </c>
      <c r="EZ11" s="1004">
        <f>VLOOKUP(EZ$1,Octubre!$A$13:$D$50,4,0)</f>
        <v>319</v>
      </c>
      <c r="FA11" s="1004">
        <f>VLOOKUP(FA$1,Octubre!$A$13:$D$50,4,0)</f>
        <v>783</v>
      </c>
      <c r="FB11" s="1004">
        <f>VLOOKUP(FB$1,Octubre!$F$35:$L$43,7,0)</f>
        <v>0</v>
      </c>
      <c r="FC11" s="1004">
        <f>VLOOKUP(FC$1,Octubre!$F$35:$L$43,7,0)</f>
        <v>0</v>
      </c>
      <c r="FD11" s="1004">
        <f>VLOOKUP(FD$1,Octubre!$F$35:$L$43,7,0)</f>
        <v>0</v>
      </c>
      <c r="FF11" s="1003">
        <f t="shared" si="0"/>
        <v>102</v>
      </c>
      <c r="FG11" s="1003" t="str">
        <f t="shared" si="1"/>
        <v>Digitado</v>
      </c>
    </row>
    <row r="12" spans="1:163" s="1003" customFormat="1" ht="15">
      <c r="A12" s="1002" t="str">
        <f>Noviembre!$B$7</f>
        <v>O</v>
      </c>
      <c r="B12" s="1003" t="str">
        <f>Noviembre!$E$7</f>
        <v>SANTO_DOMINGO</v>
      </c>
      <c r="C12" s="1003" t="str">
        <f>Noviembre!$B$8</f>
        <v>HOSPITAL GENERAL DR. VINICIO CALVENTI</v>
      </c>
      <c r="D12" s="1003">
        <f>Noviembre!$G$8</f>
        <v>6867307</v>
      </c>
      <c r="E12" s="1004">
        <f>Noviembre!$G$9</f>
        <v>2018</v>
      </c>
      <c r="F12" s="1005" t="str">
        <f>Noviembre!$B$9</f>
        <v>Noviembre</v>
      </c>
      <c r="G12" s="1004">
        <f>VLOOKUP(G$1,Noviembre!$A$13:$D$50,4,0)</f>
        <v>0</v>
      </c>
      <c r="H12" s="1004">
        <f>VLOOKUP(H$1,Noviembre!$A$13:$D$50,4,0)</f>
        <v>1184</v>
      </c>
      <c r="I12" s="1004">
        <f>VLOOKUP(I$1,Noviembre!$A$13:$D$50,4,0)</f>
        <v>930</v>
      </c>
      <c r="J12" s="1004">
        <f>VLOOKUP(J$1,Noviembre!$A$13:$D$50,4,0)</f>
        <v>532</v>
      </c>
      <c r="K12" s="1004">
        <f>VLOOKUP(K$1,Noviembre!$A$13:$D$50,4,0)</f>
        <v>527</v>
      </c>
      <c r="L12" s="1004">
        <f>VLOOKUP(L$1,Noviembre!$A$13:$D$50,4,0)</f>
        <v>282</v>
      </c>
      <c r="M12" s="1004">
        <f>VLOOKUP(M$1,Noviembre!$A$13:$D$50,4,0)</f>
        <v>0</v>
      </c>
      <c r="N12" s="1004">
        <f>VLOOKUP(N$1,Noviembre!$A$13:$D$50,4,0)</f>
        <v>327</v>
      </c>
      <c r="O12" s="1004">
        <f>VLOOKUP(O$1,Noviembre!$A$13:$D$50,4,0)</f>
        <v>101</v>
      </c>
      <c r="P12" s="1004">
        <f>VLOOKUP(P$1,Noviembre!$A$13:$D$50,4,0)</f>
        <v>179</v>
      </c>
      <c r="Q12" s="1004">
        <f>VLOOKUP(Q$1,Noviembre!$A$13:$D$50,4,0)</f>
        <v>111</v>
      </c>
      <c r="R12" s="1004">
        <f>VLOOKUP(R$1,Noviembre!$A$13:$D$50,4,0)</f>
        <v>0</v>
      </c>
      <c r="S12" s="1004">
        <f>VLOOKUP(S$1,Noviembre!$A$13:$D$50,4,0)</f>
        <v>150</v>
      </c>
      <c r="T12" s="1004">
        <f>VLOOKUP(T$1,Noviembre!$A$13:$D$50,4,0)</f>
        <v>72</v>
      </c>
      <c r="U12" s="1004">
        <f>VLOOKUP(U$1,Noviembre!$A$13:$D$50,4,0)</f>
        <v>136</v>
      </c>
      <c r="V12" s="1004">
        <f>VLOOKUP(V$1,Noviembre!$A$13:$D$50,4,0)</f>
        <v>50</v>
      </c>
      <c r="W12" s="1004">
        <f>VLOOKUP(W$1,Noviembre!$A$13:$D$50,4,0)</f>
        <v>0</v>
      </c>
      <c r="X12" s="1004">
        <f>VLOOKUP(X$1,Noviembre!$A$13:$D$50,4,0)</f>
        <v>259</v>
      </c>
      <c r="Y12" s="1004">
        <f>VLOOKUP(Y$1,Noviembre!$A$13:$D$50,4,0)</f>
        <v>328</v>
      </c>
      <c r="Z12" s="1004">
        <f>VLOOKUP(Z$1,Noviembre!$A$13:$D$50,4,0)</f>
        <v>83</v>
      </c>
      <c r="AA12" s="1004">
        <f>VLOOKUP(AA$1,Noviembre!$A$13:$D$50,4,0)</f>
        <v>300</v>
      </c>
      <c r="AB12" s="1004">
        <f>VLOOKUP(AB$1,Noviembre!$A$13:$D$50,4,0)</f>
        <v>254</v>
      </c>
      <c r="AC12" s="1004">
        <f>VLOOKUP(AC$1,Noviembre!$A$13:$D$50,4,0)</f>
        <v>297</v>
      </c>
      <c r="AD12" s="1004">
        <f>VLOOKUP(AD$1,Noviembre!$A$13:$D$50,4,0)</f>
        <v>383</v>
      </c>
      <c r="AE12" s="1004">
        <f>VLOOKUP(AE$1,Noviembre!$A$13:$D$50,4,0)</f>
        <v>191</v>
      </c>
      <c r="AF12" s="1004">
        <f>VLOOKUP(AF$1,Noviembre!$A$13:$D$50,4,0)</f>
        <v>242</v>
      </c>
      <c r="AG12" s="1004">
        <f>VLOOKUP(AG$1,Noviembre!$A$13:$D$50,4,0)</f>
        <v>57</v>
      </c>
      <c r="AH12" s="1004">
        <f>VLOOKUP(AH$1,Noviembre!$A$13:$D$50,4,0)</f>
        <v>8</v>
      </c>
      <c r="AI12" s="1004">
        <f>VLOOKUP(AI$1,Noviembre!$A$13:$D$50,4,0)</f>
        <v>0</v>
      </c>
      <c r="AJ12" s="1004">
        <f>VLOOKUP(AJ$1,Noviembre!$A$13:$D$50,4,0)</f>
        <v>0</v>
      </c>
      <c r="AK12" s="1004">
        <f>VLOOKUP(AK$1,Noviembre!$A$13:$D$50,4,0)</f>
        <v>60</v>
      </c>
      <c r="AL12" s="1004">
        <f>VLOOKUP(AL$1,Noviembre!$A$13:$D$50,4,0)</f>
        <v>0</v>
      </c>
      <c r="AM12" s="1004">
        <f>VLOOKUP(AM$1,Noviembre!$A$13:$D$50,4,0)</f>
        <v>283</v>
      </c>
      <c r="AN12" s="1004">
        <f>VLOOKUP(AN$1,Noviembre!$A$13:$D$52,4,0)</f>
        <v>7478</v>
      </c>
      <c r="AO12" s="1004">
        <f>VLOOKUP(AO$1,Noviembre!$F$13:$L$34,7,0)</f>
        <v>0</v>
      </c>
      <c r="AP12" s="1004">
        <f>VLOOKUP(AP$1,Noviembre!$F$13:$L$34,7,0)</f>
        <v>645</v>
      </c>
      <c r="AQ12" s="1004">
        <f>VLOOKUP(AQ$1,Noviembre!$F$13:$L$34,7,0)</f>
        <v>867</v>
      </c>
      <c r="AR12" s="1004">
        <f>VLOOKUP(AR$1,Noviembre!$F$13:$L$34,7,0)</f>
        <v>0</v>
      </c>
      <c r="AS12" s="1004">
        <f>VLOOKUP(AS$1,Noviembre!$F$13:$L$34,7,0)</f>
        <v>0</v>
      </c>
      <c r="AT12" s="1004">
        <f>VLOOKUP(AT$1,Noviembre!$F$13:$L$34,7,0)</f>
        <v>0</v>
      </c>
      <c r="AU12" s="1004">
        <f>VLOOKUP(AU$1,Noviembre!$F$13:$L$34,7,0)</f>
        <v>0</v>
      </c>
      <c r="AV12" s="1004">
        <f>VLOOKUP(AV$1,Noviembre!$F$13:$L$34,7,0)</f>
        <v>0</v>
      </c>
      <c r="AW12" s="1004">
        <f>VLOOKUP(AW$1,Noviembre!$F$13:$L$34,7,0)</f>
        <v>107</v>
      </c>
      <c r="AX12" s="1004">
        <f>VLOOKUP(AX$1,Noviembre!$F$13:$L$34,7,0)</f>
        <v>672</v>
      </c>
      <c r="AY12" s="1004">
        <f>VLOOKUP(AY$1,Noviembre!$F$13:$L$34,7,0)</f>
        <v>79</v>
      </c>
      <c r="AZ12" s="1004">
        <f>VLOOKUP(AZ$1,Noviembre!$F$13:$L$34,7,0)</f>
        <v>0</v>
      </c>
      <c r="BA12" s="1004">
        <f>VLOOKUP(BA$1,Noviembre!$F$13:$L$34,7,0)</f>
        <v>8</v>
      </c>
      <c r="BB12" s="1004">
        <f>VLOOKUP(BB$1,Noviembre!$F$13:$L$34,7,0)</f>
        <v>0</v>
      </c>
      <c r="BC12" s="1004">
        <f>VLOOKUP(BC$1,Noviembre!$F$13:$L$34,7,0)</f>
        <v>0</v>
      </c>
      <c r="BD12" s="1004">
        <f>VLOOKUP(BD$1,Noviembre!$F$13:$L$34,7,0)</f>
        <v>0</v>
      </c>
      <c r="BE12" s="1004">
        <f>VLOOKUP(BE$1,Noviembre!$F$13:$L$34,7,0)</f>
        <v>234</v>
      </c>
      <c r="BF12" s="1004">
        <f>VLOOKUP(BF$1,Noviembre!$F$13:$L$34,7,0)</f>
        <v>12</v>
      </c>
      <c r="BG12" s="1004">
        <f>VLOOKUP(BG$1,Noviembre!$F$13:$L$34,7,0)</f>
        <v>22621</v>
      </c>
      <c r="BH12" s="1004">
        <f>VLOOKUP(BH$1,Noviembre!$F$13:$L$34,7,0)</f>
        <v>0</v>
      </c>
      <c r="BI12" s="1004">
        <f>VLOOKUP(BI$1,Noviembre!$F$13:$L$34,7,0)</f>
        <v>0</v>
      </c>
      <c r="BJ12" s="1004">
        <f>VLOOKUP(BJ$1,Noviembre!$F$13:$L$34,7,0)</f>
        <v>0</v>
      </c>
      <c r="BK12" s="1004">
        <f>VLOOKUP(BK$1,Noviembre!$F$35:$L$40,7,0)</f>
        <v>0</v>
      </c>
      <c r="BL12" s="1004">
        <f>VLOOKUP(BL$1,Noviembre!$F$35:$L$40,7,0)</f>
        <v>0</v>
      </c>
      <c r="BM12" s="1004">
        <f>VLOOKUP(BM$1,Noviembre!$F$35:$L$40,7,0)</f>
        <v>53</v>
      </c>
      <c r="BN12" s="1004">
        <f>VLOOKUP(BN$1,Noviembre!$F$35:$L$40,7,0)</f>
        <v>0</v>
      </c>
      <c r="BO12" s="1004">
        <f>VLOOKUP(BO$1,Noviembre!$F$35:$L$40,7,0)</f>
        <v>0</v>
      </c>
      <c r="BP12" s="1004">
        <f>VLOOKUP(BP$1,Noviembre!$F$35:$L$40,7,0)</f>
        <v>383</v>
      </c>
      <c r="BQ12" s="1004">
        <f>VLOOKUP(BQ$1,Noviembre!$F$47:$L$57,7,0)</f>
        <v>0</v>
      </c>
      <c r="BR12" s="1004">
        <f>VLOOKUP(BR$1,Noviembre!$F$47:$L$57,7,0)</f>
        <v>19</v>
      </c>
      <c r="BS12" s="1004">
        <f>VLOOKUP(BS$1,Noviembre!$F$47:$L$57,7,0)</f>
        <v>68</v>
      </c>
      <c r="BT12" s="1004">
        <f>VLOOKUP(BT$1,Noviembre!$F$47:$L$57,7,0)</f>
        <v>3</v>
      </c>
      <c r="BU12" s="1004">
        <f>VLOOKUP(BU$1,Noviembre!$F$47:$L$57,7,0)</f>
        <v>0</v>
      </c>
      <c r="BV12" s="1004">
        <f>VLOOKUP(BV$1,Noviembre!$F$47:$L$57,7,0)</f>
        <v>4163</v>
      </c>
      <c r="BW12" s="1004">
        <f>VLOOKUP(BW$1,Noviembre!$F$47:$L$57,7,0)</f>
        <v>0</v>
      </c>
      <c r="BX12" s="1004">
        <f>VLOOKUP(BX$1,Noviembre!$F$47:$L$57,7,0)</f>
        <v>2</v>
      </c>
      <c r="BY12" s="1004">
        <f>VLOOKUP(BY$1,Noviembre!$F$47:$L$57,7,0)</f>
        <v>0</v>
      </c>
      <c r="BZ12" s="1004">
        <f>VLOOKUP(BZ$1,Noviembre!$F$47:$L$57,7,0)</f>
        <v>0</v>
      </c>
      <c r="CA12" s="1004">
        <f>VLOOKUP(CA$1,Noviembre!$F$47:$L$57,7,0)</f>
        <v>1</v>
      </c>
      <c r="CB12" s="1004">
        <f>VLOOKUP(Data!CB$1,Noviembre!A76:F96,2,0)</f>
        <v>864</v>
      </c>
      <c r="CC12" s="1004">
        <f>VLOOKUP(Data!CC$1,Noviembre!$A$66:$E$86,3,0)</f>
        <v>829</v>
      </c>
      <c r="CD12" s="1004">
        <f>VLOOKUP(Data!CD$1,Noviembre!A76:H96,8,0)</f>
        <v>132</v>
      </c>
      <c r="CE12" s="1004">
        <f>VLOOKUP(Data!CE$1,Noviembre!$A$66:$E$86,4,0)</f>
        <v>14</v>
      </c>
      <c r="CF12" s="1004">
        <f>VLOOKUP(Data!CF$1,Noviembre!$A$66:$E$86,5,0)</f>
        <v>21</v>
      </c>
      <c r="CG12" s="1004">
        <f>Noviembre!$C$91</f>
        <v>1</v>
      </c>
      <c r="CH12" s="1004">
        <f>Noviembre!$D$91</f>
        <v>27</v>
      </c>
      <c r="CI12" s="1004">
        <f>Noviembre!$E$91</f>
        <v>27</v>
      </c>
      <c r="CJ12" s="1004">
        <f>Noviembre!$F$91</f>
        <v>22</v>
      </c>
      <c r="CK12" s="1004">
        <f>Noviembre!$G$91</f>
        <v>8</v>
      </c>
      <c r="CL12" s="1004">
        <f>Noviembre!$H$91</f>
        <v>8</v>
      </c>
      <c r="CM12" s="1004">
        <f>Noviembre!$I$91</f>
        <v>0</v>
      </c>
      <c r="CN12" s="1004">
        <f>Noviembre!$J$91</f>
        <v>0</v>
      </c>
      <c r="CO12" s="1004">
        <f>Noviembre!C92</f>
        <v>0</v>
      </c>
      <c r="CP12" s="1004">
        <f>Noviembre!D92</f>
        <v>26</v>
      </c>
      <c r="CQ12" s="1004">
        <f>Noviembre!E92</f>
        <v>42</v>
      </c>
      <c r="CR12" s="1004">
        <f>Noviembre!$F$92</f>
        <v>40</v>
      </c>
      <c r="CS12" s="1004">
        <f>Noviembre!$G$92</f>
        <v>15</v>
      </c>
      <c r="CT12" s="1004">
        <f>Noviembre!$H$92</f>
        <v>5</v>
      </c>
      <c r="CU12" s="1004">
        <f>Noviembre!$I$92</f>
        <v>2</v>
      </c>
      <c r="CV12" s="1004">
        <f>Noviembre!$J$92</f>
        <v>0</v>
      </c>
      <c r="CW12" s="1004">
        <f>Noviembre!$C$94</f>
        <v>0</v>
      </c>
      <c r="CX12" s="1004">
        <f>Noviembre!$D$94</f>
        <v>4</v>
      </c>
      <c r="CY12" s="1004">
        <f>Noviembre!$E$94</f>
        <v>0</v>
      </c>
      <c r="CZ12" s="1004">
        <f>Noviembre!$F$94</f>
        <v>2</v>
      </c>
      <c r="DA12" s="1004">
        <f>Noviembre!$G$94</f>
        <v>2</v>
      </c>
      <c r="DB12" s="1004">
        <f>Noviembre!$H$94</f>
        <v>0</v>
      </c>
      <c r="DC12" s="1004">
        <f>Noviembre!$I$94</f>
        <v>0</v>
      </c>
      <c r="DD12" s="1004">
        <f>Noviembre!$J$94</f>
        <v>0</v>
      </c>
      <c r="DE12" s="1004">
        <f>Noviembre!$C$95</f>
        <v>1</v>
      </c>
      <c r="DF12" s="1004">
        <f>Noviembre!$D$95</f>
        <v>57</v>
      </c>
      <c r="DG12" s="1004">
        <f>Noviembre!$E$95</f>
        <v>68</v>
      </c>
      <c r="DH12" s="1004">
        <f>Noviembre!$F$95</f>
        <v>64</v>
      </c>
      <c r="DI12" s="1004">
        <f>Noviembre!$G$95</f>
        <v>25</v>
      </c>
      <c r="DJ12" s="1004">
        <f>Noviembre!$H$95</f>
        <v>13</v>
      </c>
      <c r="DK12" s="1004">
        <f>Noviembre!$I$95</f>
        <v>2</v>
      </c>
      <c r="DL12" s="1004">
        <f>Noviembre!$J$95</f>
        <v>0</v>
      </c>
      <c r="DM12" s="1004">
        <f>Noviembre!$C$96</f>
        <v>0</v>
      </c>
      <c r="DN12" s="1004">
        <f>Noviembre!$D$96</f>
        <v>0</v>
      </c>
      <c r="DO12" s="1004">
        <f>Noviembre!$E$96</f>
        <v>1</v>
      </c>
      <c r="DP12" s="1004">
        <f>Noviembre!$F$96</f>
        <v>0</v>
      </c>
      <c r="DQ12" s="1004">
        <f>Noviembre!$G$96</f>
        <v>0</v>
      </c>
      <c r="DR12" s="1004">
        <f>Noviembre!$H$96</f>
        <v>0</v>
      </c>
      <c r="DS12" s="1004">
        <f>Noviembre!$I$96</f>
        <v>0</v>
      </c>
      <c r="DT12" s="1004">
        <f>Noviembre!J$96</f>
        <v>0</v>
      </c>
      <c r="DU12" s="1004">
        <f>Noviembre!C$98</f>
        <v>0</v>
      </c>
      <c r="DV12" s="1004">
        <f>Noviembre!$D$98</f>
        <v>0</v>
      </c>
      <c r="DW12" s="1004">
        <f>Noviembre!$E$98</f>
        <v>0</v>
      </c>
      <c r="DX12" s="1004">
        <f>Noviembre!$F$98</f>
        <v>0</v>
      </c>
      <c r="DY12" s="1004">
        <f>Noviembre!$G$98</f>
        <v>0</v>
      </c>
      <c r="DZ12" s="1004">
        <f>Noviembre!$H$98</f>
        <v>0</v>
      </c>
      <c r="EA12" s="1004">
        <f>Noviembre!$I$98</f>
        <v>0</v>
      </c>
      <c r="EB12" s="1004">
        <f>Noviembre!$J$98</f>
        <v>0</v>
      </c>
      <c r="EC12" s="1004">
        <f>Noviembre!$C$99</f>
        <v>0</v>
      </c>
      <c r="ED12" s="1004">
        <f>Noviembre!$D$99</f>
        <v>7</v>
      </c>
      <c r="EE12" s="1004">
        <f>Noviembre!$E$99</f>
        <v>16</v>
      </c>
      <c r="EF12" s="1004">
        <f>Noviembre!$F$99</f>
        <v>7</v>
      </c>
      <c r="EG12" s="1004">
        <f>Noviembre!$G$99</f>
        <v>0</v>
      </c>
      <c r="EH12" s="1004">
        <f>Noviembre!$H$99</f>
        <v>4</v>
      </c>
      <c r="EI12" s="1004">
        <f>Noviembre!$I$99</f>
        <v>0</v>
      </c>
      <c r="EJ12" s="1004">
        <f>Noviembre!$J$99</f>
        <v>0</v>
      </c>
      <c r="EK12" s="1004">
        <f>VLOOKUP(EK$1,Noviembre!$A$102:$G$113,6,0)</f>
        <v>1184</v>
      </c>
      <c r="EL12" s="1004">
        <f>VLOOKUP(EL$1,Noviembre!$A$102:$G$113,6,0)</f>
        <v>21</v>
      </c>
      <c r="EM12" s="1004">
        <f>VLOOKUP(EM$1,Noviembre!$A$102:$G$113,6,0)</f>
        <v>4</v>
      </c>
      <c r="EN12" s="1004">
        <f>VLOOKUP(EN$1,Noviembre!$A$102:$G$113,6,0)</f>
        <v>23016418</v>
      </c>
      <c r="EO12" s="1004">
        <f>VLOOKUP(EO$1,Noviembre!$A$102:$G$113,6,0)</f>
        <v>13827295.68</v>
      </c>
      <c r="EP12" s="1004">
        <f>VLOOKUP(EP$1,Noviembre!$A$102:$G$113,6,0)</f>
        <v>36843713.68</v>
      </c>
      <c r="EQ12" s="1004">
        <f>VLOOKUP(EQ$1,Noviembre!$A$102:$G$113,6,0)</f>
        <v>179456.33</v>
      </c>
      <c r="ER12" s="1004">
        <f>VLOOKUP(ER$1,Noviembre!$A$102:$G$113,6,0)</f>
        <v>2694318.84</v>
      </c>
      <c r="ES12" s="1004">
        <f>VLOOKUP(ES$1,Noviembre!$A$102:$G$113,6,0)</f>
        <v>1080562.98</v>
      </c>
      <c r="ET12" s="1004">
        <f>VLOOKUP(ET$1,Noviembre!$A$102:$G$113,6,0)</f>
        <v>32604737.78</v>
      </c>
      <c r="EU12" s="1004">
        <f>VLOOKUP(EU$1,Noviembre!$A$102:$G$113,6,0)</f>
        <v>36559075.93</v>
      </c>
      <c r="EV12" s="1004">
        <f>VLOOKUP(EV$1,Noviembre!$A$102:$G$113,6,0)</f>
        <v>0</v>
      </c>
      <c r="EW12" s="1004">
        <f>VLOOKUP(EW$1,Noviembre!$A$13:$D$50,4,0)</f>
        <v>162</v>
      </c>
      <c r="EX12" s="1004">
        <f>VLOOKUP(EX$1,Noviembre!$A$13:$D$50,4,0)</f>
        <v>0</v>
      </c>
      <c r="EY12" s="1004">
        <f>VLOOKUP(EY$1,Noviembre!$A$13:$D$50,4,0)</f>
        <v>53</v>
      </c>
      <c r="EZ12" s="1004">
        <f>VLOOKUP(EZ$1,Noviembre!$A$13:$D$50,4,0)</f>
        <v>483</v>
      </c>
      <c r="FA12" s="1004">
        <f>VLOOKUP(FA$1,Noviembre!$A$13:$D$50,4,0)</f>
        <v>1087</v>
      </c>
      <c r="FB12" s="1004">
        <f>VLOOKUP(FB$1,Noviembre!$F$35:$L$43,7,0)</f>
        <v>0</v>
      </c>
      <c r="FC12" s="1004">
        <f>VLOOKUP(FC$1,Noviembre!$F$35:$L$43,7,0)</f>
        <v>0</v>
      </c>
      <c r="FD12" s="1004">
        <f>VLOOKUP(FD$1,Noviembre!$F$35:$L$43,7,0)</f>
        <v>0</v>
      </c>
      <c r="FF12" s="1003">
        <f t="shared" si="0"/>
        <v>91</v>
      </c>
      <c r="FG12" s="1003" t="str">
        <f t="shared" si="1"/>
        <v>Digitado</v>
      </c>
    </row>
    <row r="13" spans="1:163" s="1003" customFormat="1" ht="15">
      <c r="A13" s="1002" t="str">
        <f>Diciembre!$B$7</f>
        <v>O</v>
      </c>
      <c r="B13" s="1003" t="str">
        <f>Diciembre!$E$7</f>
        <v>SANTO_DOMINGO</v>
      </c>
      <c r="C13" s="1003" t="str">
        <f>Diciembre!$B$8</f>
        <v>HOSPITAL GENERAL DR. VINICIO CALVENTI</v>
      </c>
      <c r="D13" s="1003">
        <f>Diciembre!$G$8</f>
        <v>6867307</v>
      </c>
      <c r="E13" s="1004">
        <f>Diciembre!$G$9</f>
        <v>2018</v>
      </c>
      <c r="F13" s="1005" t="str">
        <f>Diciembre!$B$9</f>
        <v>Diciembre</v>
      </c>
      <c r="G13" s="1004">
        <f>VLOOKUP(G$1,Diciembre!$A$13:$D$50,4,0)</f>
        <v>0</v>
      </c>
      <c r="H13" s="1004">
        <f>VLOOKUP(H$1,Diciembre!$A$13:$D$50,4,0)</f>
        <v>802</v>
      </c>
      <c r="I13" s="1004">
        <f>VLOOKUP(I$1,Diciembre!$A$13:$D$50,4,0)</f>
        <v>751</v>
      </c>
      <c r="J13" s="1004">
        <f>VLOOKUP(J$1,Diciembre!$A$13:$D$50,4,0)</f>
        <v>449</v>
      </c>
      <c r="K13" s="1004">
        <f>VLOOKUP(K$1,Diciembre!$A$13:$D$50,4,0)</f>
        <v>411</v>
      </c>
      <c r="L13" s="1004">
        <f>VLOOKUP(L$1,Diciembre!$A$13:$D$50,4,0)</f>
        <v>295</v>
      </c>
      <c r="M13" s="1004">
        <f>VLOOKUP(M$1,Diciembre!$A$13:$D$50,4,0)</f>
        <v>0</v>
      </c>
      <c r="N13" s="1004">
        <f>VLOOKUP(N$1,Diciembre!$A$13:$D$50,4,0)</f>
        <v>253</v>
      </c>
      <c r="O13" s="1004">
        <f>VLOOKUP(O$1,Diciembre!$A$13:$D$50,4,0)</f>
        <v>92</v>
      </c>
      <c r="P13" s="1004">
        <f>VLOOKUP(P$1,Diciembre!$A$13:$D$50,4,0)</f>
        <v>181</v>
      </c>
      <c r="Q13" s="1004">
        <f>VLOOKUP(Q$1,Diciembre!$A$13:$D$50,4,0)</f>
        <v>111</v>
      </c>
      <c r="R13" s="1004">
        <f>VLOOKUP(R$1,Diciembre!$A$13:$D$50,4,0)</f>
        <v>234</v>
      </c>
      <c r="S13" s="1004">
        <f>VLOOKUP(S$1,Diciembre!$A$13:$D$50,4,0)</f>
        <v>149</v>
      </c>
      <c r="T13" s="1004">
        <f>VLOOKUP(T$1,Diciembre!$A$13:$D$50,4,0)</f>
        <v>70</v>
      </c>
      <c r="U13" s="1004">
        <f>VLOOKUP(U$1,Diciembre!$A$13:$D$50,4,0)</f>
        <v>78</v>
      </c>
      <c r="V13" s="1004">
        <f>VLOOKUP(V$1,Diciembre!$A$13:$D$50,4,0)</f>
        <v>98</v>
      </c>
      <c r="W13" s="1004">
        <f>VLOOKUP(W$1,Diciembre!$A$13:$D$50,4,0)</f>
        <v>0</v>
      </c>
      <c r="X13" s="1004">
        <f>VLOOKUP(X$1,Diciembre!$A$13:$D$50,4,0)</f>
        <v>182</v>
      </c>
      <c r="Y13" s="1004">
        <f>VLOOKUP(Y$1,Diciembre!$A$13:$D$50,4,0)</f>
        <v>310</v>
      </c>
      <c r="Z13" s="1004">
        <f>VLOOKUP(Z$1,Diciembre!$A$13:$D$50,4,0)</f>
        <v>57</v>
      </c>
      <c r="AA13" s="1004">
        <f>VLOOKUP(AA$1,Diciembre!$A$13:$D$50,4,0)</f>
        <v>235</v>
      </c>
      <c r="AB13" s="1004">
        <f>VLOOKUP(AB$1,Diciembre!$A$13:$D$50,4,0)</f>
        <v>239</v>
      </c>
      <c r="AC13" s="1004">
        <f>VLOOKUP(AC$1,Diciembre!$A$13:$D$50,4,0)</f>
        <v>194</v>
      </c>
      <c r="AD13" s="1004">
        <f>VLOOKUP(AD$1,Diciembre!$A$13:$D$50,4,0)</f>
        <v>403</v>
      </c>
      <c r="AE13" s="1004">
        <f>VLOOKUP(AE$1,Diciembre!$A$13:$D$50,4,0)</f>
        <v>180</v>
      </c>
      <c r="AF13" s="1004">
        <f>VLOOKUP(AF$1,Diciembre!$A$13:$D$50,4,0)</f>
        <v>152</v>
      </c>
      <c r="AG13" s="1004">
        <f>VLOOKUP(AG$1,Diciembre!$A$13:$D$50,4,0)</f>
        <v>188</v>
      </c>
      <c r="AH13" s="1004">
        <f>VLOOKUP(AH$1,Diciembre!$A$13:$D$50,4,0)</f>
        <v>14</v>
      </c>
      <c r="AI13" s="1004">
        <f>VLOOKUP(AI$1,Diciembre!$A$13:$D$50,4,0)</f>
        <v>50</v>
      </c>
      <c r="AJ13" s="1004">
        <f>VLOOKUP(AJ$1,Diciembre!$A$13:$D$50,4,0)</f>
        <v>0</v>
      </c>
      <c r="AK13" s="1004">
        <f>VLOOKUP(AK$1,Diciembre!$A$13:$D$50,4,0)</f>
        <v>70</v>
      </c>
      <c r="AL13" s="1004">
        <f>VLOOKUP(AL$1,Diciembre!$A$13:$D$50,4,0)</f>
        <v>0</v>
      </c>
      <c r="AM13" s="1004">
        <f>VLOOKUP(AM$1,Diciembre!$A$13:$D$50,4,0)</f>
        <v>227</v>
      </c>
      <c r="AN13" s="1004">
        <f>VLOOKUP(AN$1,Diciembre!$A$13:$D$52,4,0)</f>
        <v>10544</v>
      </c>
      <c r="AO13" s="1004">
        <f>VLOOKUP(AO$1,Diciembre!$F$13:$L$34,7,0)</f>
        <v>0</v>
      </c>
      <c r="AP13" s="1004">
        <f>VLOOKUP(AP$1,Diciembre!$F$13:$L$34,7,0)</f>
        <v>271</v>
      </c>
      <c r="AQ13" s="1004">
        <f>VLOOKUP(AQ$1,Diciembre!$F$13:$L$34,7,0)</f>
        <v>0</v>
      </c>
      <c r="AR13" s="1004">
        <f>VLOOKUP(AR$1,Diciembre!$F$13:$L$34,7,0)</f>
        <v>0</v>
      </c>
      <c r="AS13" s="1004">
        <f>VLOOKUP(AS$1,Diciembre!$F$13:$L$34,7,0)</f>
        <v>0</v>
      </c>
      <c r="AT13" s="1004">
        <f>VLOOKUP(AT$1,Diciembre!$F$13:$L$34,7,0)</f>
        <v>66</v>
      </c>
      <c r="AU13" s="1004">
        <f>VLOOKUP(AU$1,Diciembre!$F$13:$L$34,7,0)</f>
        <v>0</v>
      </c>
      <c r="AV13" s="1004">
        <f>VLOOKUP(AV$1,Diciembre!$F$13:$L$34,7,0)</f>
        <v>0</v>
      </c>
      <c r="AW13" s="1004">
        <f>VLOOKUP(AW$1,Diciembre!$F$13:$L$34,7,0)</f>
        <v>65</v>
      </c>
      <c r="AX13" s="1004">
        <f>VLOOKUP(AX$1,Diciembre!$F$13:$L$34,7,0)</f>
        <v>338</v>
      </c>
      <c r="AY13" s="1004">
        <f>VLOOKUP(AY$1,Diciembre!$F$13:$L$34,7,0)</f>
        <v>14</v>
      </c>
      <c r="AZ13" s="1004">
        <f>VLOOKUP(AZ$1,Diciembre!$F$13:$L$34,7,0)</f>
        <v>0</v>
      </c>
      <c r="BA13" s="1004">
        <f>VLOOKUP(BA$1,Diciembre!$F$13:$L$34,7,0)</f>
        <v>1</v>
      </c>
      <c r="BB13" s="1004">
        <f>VLOOKUP(BB$1,Diciembre!$F$13:$L$34,7,0)</f>
        <v>7</v>
      </c>
      <c r="BC13" s="1004">
        <f>VLOOKUP(BC$1,Diciembre!$F$13:$L$34,7,0)</f>
        <v>0</v>
      </c>
      <c r="BD13" s="1004">
        <f>VLOOKUP(BD$1,Diciembre!$F$13:$L$34,7,0)</f>
        <v>0</v>
      </c>
      <c r="BE13" s="1004">
        <f>VLOOKUP(BE$1,Diciembre!$F$13:$L$34,7,0)</f>
        <v>87</v>
      </c>
      <c r="BF13" s="1004">
        <f>VLOOKUP(BF$1,Diciembre!$F$13:$L$34,7,0)</f>
        <v>151</v>
      </c>
      <c r="BG13" s="1004">
        <f>VLOOKUP(BG$1,Diciembre!$F$13:$L$34,7,0)</f>
        <v>11796</v>
      </c>
      <c r="BH13" s="1004">
        <f>VLOOKUP(BH$1,Diciembre!$F$13:$L$34,7,0)</f>
        <v>0</v>
      </c>
      <c r="BI13" s="1004">
        <f>VLOOKUP(BI$1,Diciembre!$F$13:$L$34,7,0)</f>
        <v>0</v>
      </c>
      <c r="BJ13" s="1004">
        <f>VLOOKUP(BJ$1,Diciembre!$F$13:$L$34,7,0)</f>
        <v>0</v>
      </c>
      <c r="BK13" s="1004">
        <f>VLOOKUP(BK$1,Diciembre!$F$35:$L$40,7,0)</f>
        <v>0</v>
      </c>
      <c r="BL13" s="1004">
        <f>VLOOKUP(BL$1,Diciembre!$F$35:$L$40,7,0)</f>
        <v>0</v>
      </c>
      <c r="BM13" s="1004">
        <f>VLOOKUP(BM$1,Diciembre!$F$35:$L$40,7,0)</f>
        <v>45</v>
      </c>
      <c r="BN13" s="1004">
        <f>VLOOKUP(BN$1,Diciembre!$F$35:$L$40,7,0)</f>
        <v>0</v>
      </c>
      <c r="BO13" s="1004">
        <f>VLOOKUP(BO$1,Diciembre!$F$35:$L$40,7,0)</f>
        <v>0</v>
      </c>
      <c r="BP13" s="1004">
        <f>VLOOKUP(BP$1,Diciembre!$F$35:$L$40,7,0)</f>
        <v>403</v>
      </c>
      <c r="BQ13" s="1004">
        <f>VLOOKUP(BQ$1,Diciembre!$F$47:$L$57,7,0)</f>
        <v>0</v>
      </c>
      <c r="BR13" s="1004">
        <f>VLOOKUP(BR$1,Diciembre!$F$47:$L$57,7,0)</f>
        <v>4</v>
      </c>
      <c r="BS13" s="1004">
        <f>VLOOKUP(BS$1,Diciembre!$F$47:$L$57,7,0)</f>
        <v>177</v>
      </c>
      <c r="BT13" s="1004">
        <f>VLOOKUP(BT$1,Diciembre!$F$47:$L$57,7,0)</f>
        <v>0</v>
      </c>
      <c r="BU13" s="1004">
        <f>VLOOKUP(BU$1,Diciembre!$F$47:$L$57,7,0)</f>
        <v>4</v>
      </c>
      <c r="BV13" s="1004" t="e">
        <f>VLOOKUP(BV$1,Diciembre!$F$47:$L$57,7,0)</f>
        <v>#N/A</v>
      </c>
      <c r="BW13" s="1004">
        <f>VLOOKUP(BW$1,Diciembre!$F$47:$L$57,7,0)</f>
        <v>0</v>
      </c>
      <c r="BX13" s="1004" t="e">
        <f>VLOOKUP(BX$1,Diciembre!$F$47:$L$57,7,0)</f>
        <v>#N/A</v>
      </c>
      <c r="BY13" s="1004">
        <f>VLOOKUP(BY$1,Diciembre!$F$47:$L$57,7,0)</f>
        <v>0</v>
      </c>
      <c r="BZ13" s="1004">
        <f>VLOOKUP(BZ$1,Diciembre!$F$47:$L$57,7,0)</f>
        <v>0</v>
      </c>
      <c r="CA13" s="1004">
        <f>VLOOKUP(CA$1,Diciembre!$F$47:$L$57,7,0)</f>
        <v>0</v>
      </c>
      <c r="CB13" s="1004">
        <f>VLOOKUP(Data!CB$1,Diciembre!A77:F97,2,0)</f>
        <v>1061</v>
      </c>
      <c r="CC13" s="1004">
        <f>VLOOKUP(Data!CC$1,Diciembre!$A$66:$E$86,3,0)</f>
        <v>1012</v>
      </c>
      <c r="CD13" s="1004">
        <f>VLOOKUP(Data!CD$1,Diciembre!A77:H97,8,0)</f>
        <v>132</v>
      </c>
      <c r="CE13" s="1004">
        <f>VLOOKUP(Data!CE$1,Diciembre!$A$66:$E$86,4,0)</f>
        <v>9</v>
      </c>
      <c r="CF13" s="1004">
        <f>VLOOKUP(Data!CF$1,Diciembre!$A$66:$E$86,5,0)</f>
        <v>23</v>
      </c>
      <c r="CG13" s="1004">
        <f>Diciembre!$C$91</f>
        <v>1</v>
      </c>
      <c r="CH13" s="1004">
        <f>Diciembre!$D$91</f>
        <v>20</v>
      </c>
      <c r="CI13" s="1004">
        <f>Diciembre!$E$91</f>
        <v>20</v>
      </c>
      <c r="CJ13" s="1004">
        <f>Diciembre!$F$91</f>
        <v>9</v>
      </c>
      <c r="CK13" s="1004">
        <f>Diciembre!$G$91</f>
        <v>2</v>
      </c>
      <c r="CL13" s="1004">
        <f>Diciembre!$H$91</f>
        <v>0</v>
      </c>
      <c r="CM13" s="1004">
        <f>Diciembre!$I$91</f>
        <v>0</v>
      </c>
      <c r="CN13" s="1004">
        <f>Diciembre!$J$91</f>
        <v>0</v>
      </c>
      <c r="CO13" s="1004">
        <f>Diciembre!C92</f>
        <v>1</v>
      </c>
      <c r="CP13" s="1004">
        <f>Diciembre!D92</f>
        <v>27</v>
      </c>
      <c r="CQ13" s="1004">
        <f>Diciembre!E92</f>
        <v>34</v>
      </c>
      <c r="CR13" s="1004">
        <f>Diciembre!$F$92</f>
        <v>16</v>
      </c>
      <c r="CS13" s="1004">
        <f>Diciembre!$G$92</f>
        <v>8</v>
      </c>
      <c r="CT13" s="1004">
        <f>Diciembre!$H$92</f>
        <v>1</v>
      </c>
      <c r="CU13" s="1004">
        <f>Diciembre!$I$92</f>
        <v>0</v>
      </c>
      <c r="CV13" s="1004">
        <f>Diciembre!$J$92</f>
        <v>0</v>
      </c>
      <c r="CW13" s="1004">
        <f>Diciembre!$C$94</f>
        <v>0</v>
      </c>
      <c r="CX13" s="1004">
        <f>Diciembre!$D$94</f>
        <v>0</v>
      </c>
      <c r="CY13" s="1004">
        <f>Diciembre!$E$94</f>
        <v>0</v>
      </c>
      <c r="CZ13" s="1004">
        <f>Diciembre!$F$94</f>
        <v>0</v>
      </c>
      <c r="DA13" s="1004">
        <f>Diciembre!$G$94</f>
        <v>0</v>
      </c>
      <c r="DB13" s="1004">
        <f>Diciembre!$H$94</f>
        <v>0</v>
      </c>
      <c r="DC13" s="1004">
        <f>Diciembre!$I$94</f>
        <v>0</v>
      </c>
      <c r="DD13" s="1004">
        <f>Diciembre!$J$94</f>
        <v>0</v>
      </c>
      <c r="DE13" s="1004">
        <f>Diciembre!$C$95</f>
        <v>2</v>
      </c>
      <c r="DF13" s="1004">
        <f>Diciembre!$D$95</f>
        <v>45</v>
      </c>
      <c r="DG13" s="1004">
        <f>Diciembre!$E$95</f>
        <v>51</v>
      </c>
      <c r="DH13" s="1004">
        <f>Diciembre!$F$95</f>
        <v>24</v>
      </c>
      <c r="DI13" s="1004">
        <f>Diciembre!$G$95</f>
        <v>10</v>
      </c>
      <c r="DJ13" s="1004">
        <f>Diciembre!$H$95</f>
        <v>1</v>
      </c>
      <c r="DK13" s="1004">
        <f>Diciembre!$I$95</f>
        <v>0</v>
      </c>
      <c r="DL13" s="1004">
        <f>Diciembre!$J$95</f>
        <v>0</v>
      </c>
      <c r="DM13" s="1004">
        <f>Diciembre!$C$96</f>
        <v>0</v>
      </c>
      <c r="DN13" s="1004">
        <f>Diciembre!$D$96</f>
        <v>2</v>
      </c>
      <c r="DO13" s="1004">
        <f>Diciembre!$E$96</f>
        <v>3</v>
      </c>
      <c r="DP13" s="1004">
        <f>Diciembre!$F$96</f>
        <v>1</v>
      </c>
      <c r="DQ13" s="1004">
        <f>Diciembre!$G$96</f>
        <v>0</v>
      </c>
      <c r="DR13" s="1004">
        <f>Diciembre!$H$96</f>
        <v>0</v>
      </c>
      <c r="DS13" s="1004">
        <f>Diciembre!$I$96</f>
        <v>0</v>
      </c>
      <c r="DT13" s="1004">
        <f>Diciembre!J$96</f>
        <v>0</v>
      </c>
      <c r="DU13" s="1004">
        <f>Diciembre!C$98</f>
        <v>0</v>
      </c>
      <c r="DV13" s="1004">
        <f>Diciembre!$D$98</f>
        <v>2</v>
      </c>
      <c r="DW13" s="1004">
        <f>Diciembre!$E$98</f>
        <v>9</v>
      </c>
      <c r="DX13" s="1004">
        <f>Diciembre!$F$98</f>
        <v>11</v>
      </c>
      <c r="DY13" s="1004">
        <f>Diciembre!$G$98</f>
        <v>3</v>
      </c>
      <c r="DZ13" s="1004">
        <f>Diciembre!$H$98</f>
        <v>0</v>
      </c>
      <c r="EA13" s="1004">
        <f>Diciembre!$I$98</f>
        <v>0</v>
      </c>
      <c r="EB13" s="1004">
        <f>Diciembre!$J$98</f>
        <v>0</v>
      </c>
      <c r="EC13" s="1004">
        <f>Diciembre!$C$99</f>
        <v>0</v>
      </c>
      <c r="ED13" s="1004">
        <f>Diciembre!$D$99</f>
        <v>6</v>
      </c>
      <c r="EE13" s="1004">
        <f>Diciembre!$E$99</f>
        <v>6</v>
      </c>
      <c r="EF13" s="1004">
        <f>Diciembre!$F$99</f>
        <v>4</v>
      </c>
      <c r="EG13" s="1004">
        <f>Diciembre!$G$99</f>
        <v>0</v>
      </c>
      <c r="EH13" s="1004">
        <f>Diciembre!$H$99</f>
        <v>2</v>
      </c>
      <c r="EI13" s="1004">
        <f>Diciembre!$I$99</f>
        <v>0</v>
      </c>
      <c r="EJ13" s="1004">
        <f>Diciembre!$J$99</f>
        <v>0</v>
      </c>
      <c r="EK13" s="1004">
        <f>VLOOKUP(EK$1,Diciembre!$A$102:$G$113,6,0)</f>
        <v>1208</v>
      </c>
      <c r="EL13" s="1004">
        <f>VLOOKUP(EL$1,Diciembre!$A$102:$G$113,6,0)</f>
        <v>26</v>
      </c>
      <c r="EM13" s="1004">
        <f>VLOOKUP(EM$1,Diciembre!$A$102:$G$113,6,0)</f>
        <v>2</v>
      </c>
      <c r="EN13" s="1004">
        <f>VLOOKUP(EN$1,Diciembre!$A$102:$G$113,6,0)</f>
        <v>0</v>
      </c>
      <c r="EO13" s="1004">
        <f>VLOOKUP(EO$1,Diciembre!$A$102:$G$113,6,0)</f>
        <v>0</v>
      </c>
      <c r="EP13" s="1004">
        <f>VLOOKUP(EP$1,Diciembre!$A$102:$G$113,6,0)</f>
        <v>0</v>
      </c>
      <c r="EQ13" s="1004">
        <f>VLOOKUP(EQ$1,Diciembre!$A$102:$G$113,6,0)</f>
        <v>0</v>
      </c>
      <c r="ER13" s="1004">
        <f>VLOOKUP(ER$1,Diciembre!$A$102:$G$113,6,0)</f>
        <v>0</v>
      </c>
      <c r="ES13" s="1004">
        <f>VLOOKUP(ES$1,Diciembre!$A$102:$G$113,6,0)</f>
        <v>0</v>
      </c>
      <c r="ET13" s="1004">
        <f>VLOOKUP(ET$1,Diciembre!$A$102:$G$113,6,0)</f>
        <v>0</v>
      </c>
      <c r="EU13" s="1004">
        <f>VLOOKUP(EU$1,Diciembre!$A$102:$G$113,6,0)</f>
        <v>0</v>
      </c>
      <c r="EV13" s="1004">
        <f>VLOOKUP(EV$1,Diciembre!$A$102:$G$113,6,0)</f>
        <v>0</v>
      </c>
      <c r="EW13" s="1004">
        <f>VLOOKUP(EW$1,Diciembre!$A$13:$D$50,4,0)</f>
        <v>137</v>
      </c>
      <c r="EX13" s="1004">
        <f>VLOOKUP(EX$1,Diciembre!$A$13:$D$50,4,0)</f>
        <v>0</v>
      </c>
      <c r="EY13" s="1004">
        <f>VLOOKUP(EY$1,Diciembre!$A$13:$D$50,4,0)</f>
        <v>0</v>
      </c>
      <c r="EZ13" s="1004">
        <f>VLOOKUP(EZ$1,Diciembre!$A$13:$D$50,4,0)</f>
        <v>483</v>
      </c>
      <c r="FA13" s="1004">
        <f>VLOOKUP(FA$1,Diciembre!$A$13:$D$50,4,0)</f>
        <v>427</v>
      </c>
      <c r="FB13" s="1004">
        <f>VLOOKUP(FB$1,Diciembre!$F$35:$L$43,7,0)</f>
        <v>0</v>
      </c>
      <c r="FC13" s="1004">
        <f>VLOOKUP(FC$1,Diciembre!$F$35:$L$43,7,0)</f>
        <v>0</v>
      </c>
      <c r="FD13" s="1004">
        <f>VLOOKUP(FD$1,Diciembre!$F$35:$L$43,7,0)</f>
        <v>0</v>
      </c>
      <c r="FF13" s="1003">
        <f t="shared" si="0"/>
        <v>83</v>
      </c>
      <c r="FG13" s="1003" t="str">
        <f t="shared" si="1"/>
        <v>Digitado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69">
      <selection activeCell="B71" sqref="B71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295" t="s">
        <v>1</v>
      </c>
      <c r="B11" s="262" t="s">
        <v>2</v>
      </c>
      <c r="C11" s="263" t="s">
        <v>724</v>
      </c>
      <c r="D11" s="1297" t="s">
        <v>3</v>
      </c>
      <c r="E11" s="248"/>
      <c r="F11" s="1299" t="s">
        <v>725</v>
      </c>
      <c r="G11" s="1300"/>
      <c r="H11" s="1300"/>
      <c r="I11" s="1301"/>
      <c r="J11" s="270" t="s">
        <v>4</v>
      </c>
      <c r="K11" s="271" t="s">
        <v>5</v>
      </c>
      <c r="L11" s="1303" t="s">
        <v>6</v>
      </c>
      <c r="N11" s="1165"/>
      <c r="O11" s="1165"/>
      <c r="P11" s="1165"/>
      <c r="Q11" s="1165"/>
    </row>
    <row r="12" spans="1:12" ht="15.75" customHeight="1" thickBot="1">
      <c r="A12" s="1296"/>
      <c r="B12" s="264" t="s">
        <v>7</v>
      </c>
      <c r="C12" s="265" t="s">
        <v>8</v>
      </c>
      <c r="D12" s="1298"/>
      <c r="E12" s="248"/>
      <c r="F12" s="1302"/>
      <c r="G12" s="1283"/>
      <c r="H12" s="1283"/>
      <c r="I12" s="1284"/>
      <c r="J12" s="272" t="s">
        <v>9</v>
      </c>
      <c r="K12" s="273" t="s">
        <v>10</v>
      </c>
      <c r="L12" s="1304"/>
    </row>
    <row r="13" spans="1:12" s="155" customFormat="1" ht="1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80" t="s">
        <v>11</v>
      </c>
      <c r="G13" s="1081"/>
      <c r="H13" s="1081"/>
      <c r="I13" s="1081"/>
      <c r="J13" s="114">
        <v>643</v>
      </c>
      <c r="K13" s="114">
        <v>0</v>
      </c>
      <c r="L13" s="274">
        <f>SUM(K13+J13)</f>
        <v>643</v>
      </c>
    </row>
    <row r="14" spans="1:12" ht="15">
      <c r="A14" s="13" t="s">
        <v>692</v>
      </c>
      <c r="B14" s="36">
        <v>6</v>
      </c>
      <c r="C14" s="36">
        <v>1392</v>
      </c>
      <c r="D14" s="267">
        <f aca="true" t="shared" si="0" ref="D14:D51">SUM(C14+B14)</f>
        <v>1398</v>
      </c>
      <c r="E14" s="248"/>
      <c r="F14" s="1080" t="s">
        <v>12</v>
      </c>
      <c r="G14" s="1081"/>
      <c r="H14" s="1081"/>
      <c r="I14" s="1081"/>
      <c r="J14" s="114">
        <v>1637</v>
      </c>
      <c r="K14" s="114">
        <v>1436</v>
      </c>
      <c r="L14" s="274">
        <f aca="true" t="shared" si="1" ref="L14:L33">SUM(K14+J14)</f>
        <v>3073</v>
      </c>
    </row>
    <row r="15" spans="1:12" ht="15">
      <c r="A15" s="13" t="s">
        <v>693</v>
      </c>
      <c r="B15" s="36">
        <v>153</v>
      </c>
      <c r="C15" s="36">
        <v>976</v>
      </c>
      <c r="D15" s="267">
        <f t="shared" si="0"/>
        <v>1129</v>
      </c>
      <c r="E15" s="248"/>
      <c r="F15" s="1080" t="s">
        <v>13</v>
      </c>
      <c r="G15" s="1081"/>
      <c r="H15" s="1081"/>
      <c r="I15" s="1081"/>
      <c r="J15" s="114">
        <v>912</v>
      </c>
      <c r="K15" s="114">
        <v>48</v>
      </c>
      <c r="L15" s="274">
        <f t="shared" si="1"/>
        <v>960</v>
      </c>
    </row>
    <row r="16" spans="1:12" ht="15">
      <c r="A16" s="13" t="s">
        <v>694</v>
      </c>
      <c r="B16" s="36">
        <v>30</v>
      </c>
      <c r="C16" s="36">
        <v>558</v>
      </c>
      <c r="D16" s="267">
        <f t="shared" si="0"/>
        <v>588</v>
      </c>
      <c r="E16" s="248"/>
      <c r="F16" s="1080" t="s">
        <v>14</v>
      </c>
      <c r="G16" s="1081"/>
      <c r="H16" s="1081"/>
      <c r="I16" s="1081"/>
      <c r="J16" s="114">
        <v>0</v>
      </c>
      <c r="K16" s="114">
        <v>0</v>
      </c>
      <c r="L16" s="274">
        <f t="shared" si="1"/>
        <v>0</v>
      </c>
    </row>
    <row r="17" spans="1:12" ht="15">
      <c r="A17" s="13" t="s">
        <v>695</v>
      </c>
      <c r="B17" s="36">
        <v>18</v>
      </c>
      <c r="C17" s="36">
        <v>615</v>
      </c>
      <c r="D17" s="267">
        <f t="shared" si="0"/>
        <v>633</v>
      </c>
      <c r="E17" s="248"/>
      <c r="F17" s="1080" t="s">
        <v>15</v>
      </c>
      <c r="G17" s="1081"/>
      <c r="H17" s="1081"/>
      <c r="I17" s="1081"/>
      <c r="J17" s="114">
        <v>0</v>
      </c>
      <c r="K17" s="114">
        <v>0</v>
      </c>
      <c r="L17" s="274">
        <f t="shared" si="1"/>
        <v>0</v>
      </c>
    </row>
    <row r="18" spans="1:12" ht="15">
      <c r="A18" s="13" t="s">
        <v>786</v>
      </c>
      <c r="B18" s="36">
        <v>120</v>
      </c>
      <c r="C18" s="36">
        <v>273</v>
      </c>
      <c r="D18" s="267">
        <f t="shared" si="0"/>
        <v>393</v>
      </c>
      <c r="E18" s="248"/>
      <c r="F18" s="1096" t="s">
        <v>16</v>
      </c>
      <c r="G18" s="1097"/>
      <c r="H18" s="1097"/>
      <c r="I18" s="1097"/>
      <c r="J18" s="114">
        <v>166</v>
      </c>
      <c r="K18" s="114">
        <v>50</v>
      </c>
      <c r="L18" s="274">
        <f t="shared" si="1"/>
        <v>216</v>
      </c>
    </row>
    <row r="19" spans="1:12" ht="15">
      <c r="A19" s="13" t="s">
        <v>696</v>
      </c>
      <c r="B19" s="36">
        <v>120</v>
      </c>
      <c r="C19" s="36">
        <v>249</v>
      </c>
      <c r="D19" s="267">
        <f t="shared" si="0"/>
        <v>369</v>
      </c>
      <c r="E19" s="248"/>
      <c r="F19" s="1096" t="s">
        <v>17</v>
      </c>
      <c r="G19" s="1097"/>
      <c r="H19" s="1097"/>
      <c r="I19" s="1098"/>
      <c r="J19" s="114">
        <v>0</v>
      </c>
      <c r="K19" s="114">
        <v>0</v>
      </c>
      <c r="L19" s="274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096" t="s">
        <v>18</v>
      </c>
      <c r="G20" s="1097"/>
      <c r="H20" s="1097"/>
      <c r="I20" s="1098"/>
      <c r="J20" s="114">
        <v>0</v>
      </c>
      <c r="K20" s="114">
        <v>0</v>
      </c>
      <c r="L20" s="274">
        <f t="shared" si="1"/>
        <v>0</v>
      </c>
    </row>
    <row r="21" spans="1:12" ht="15">
      <c r="A21" s="13" t="s">
        <v>698</v>
      </c>
      <c r="B21" s="36">
        <v>92</v>
      </c>
      <c r="C21" s="36">
        <v>277</v>
      </c>
      <c r="D21" s="267">
        <f t="shared" si="0"/>
        <v>369</v>
      </c>
      <c r="E21" s="248"/>
      <c r="F21" s="1096" t="s">
        <v>19</v>
      </c>
      <c r="G21" s="1097"/>
      <c r="H21" s="1097"/>
      <c r="I21" s="1098"/>
      <c r="J21" s="114">
        <v>97</v>
      </c>
      <c r="K21" s="114">
        <v>0</v>
      </c>
      <c r="L21" s="274">
        <f t="shared" si="1"/>
        <v>97</v>
      </c>
    </row>
    <row r="22" spans="1:12" ht="15">
      <c r="A22" s="13" t="s">
        <v>699</v>
      </c>
      <c r="B22" s="36">
        <v>90</v>
      </c>
      <c r="C22" s="36">
        <v>107</v>
      </c>
      <c r="D22" s="267">
        <f t="shared" si="0"/>
        <v>197</v>
      </c>
      <c r="E22" s="248"/>
      <c r="F22" s="1096" t="s">
        <v>20</v>
      </c>
      <c r="G22" s="1097"/>
      <c r="H22" s="1097"/>
      <c r="I22" s="1098"/>
      <c r="J22" s="114">
        <v>600</v>
      </c>
      <c r="K22" s="114">
        <v>283</v>
      </c>
      <c r="L22" s="274">
        <f t="shared" si="1"/>
        <v>883</v>
      </c>
    </row>
    <row r="23" spans="1:12" ht="15">
      <c r="A23" s="13" t="s">
        <v>700</v>
      </c>
      <c r="B23" s="36">
        <v>0</v>
      </c>
      <c r="C23" s="36">
        <v>87</v>
      </c>
      <c r="D23" s="267">
        <f t="shared" si="0"/>
        <v>87</v>
      </c>
      <c r="E23" s="248"/>
      <c r="F23" s="1096" t="s">
        <v>21</v>
      </c>
      <c r="G23" s="1097"/>
      <c r="H23" s="1097"/>
      <c r="I23" s="1098"/>
      <c r="J23" s="114">
        <v>25</v>
      </c>
      <c r="K23" s="114">
        <v>5</v>
      </c>
      <c r="L23" s="274">
        <f t="shared" si="1"/>
        <v>30</v>
      </c>
    </row>
    <row r="24" spans="1:12" ht="15">
      <c r="A24" s="13" t="s">
        <v>701</v>
      </c>
      <c r="B24" s="36">
        <v>24</v>
      </c>
      <c r="C24" s="36">
        <v>131</v>
      </c>
      <c r="D24" s="267">
        <f t="shared" si="0"/>
        <v>155</v>
      </c>
      <c r="E24" s="248"/>
      <c r="F24" s="1096" t="s">
        <v>22</v>
      </c>
      <c r="G24" s="1097"/>
      <c r="H24" s="1097"/>
      <c r="I24" s="1098"/>
      <c r="J24" s="114">
        <v>0</v>
      </c>
      <c r="K24" s="114">
        <v>0</v>
      </c>
      <c r="L24" s="274">
        <f t="shared" si="1"/>
        <v>0</v>
      </c>
    </row>
    <row r="25" spans="1:12" ht="15">
      <c r="A25" s="13" t="s">
        <v>702</v>
      </c>
      <c r="B25" s="36">
        <v>161</v>
      </c>
      <c r="C25" s="36">
        <v>501</v>
      </c>
      <c r="D25" s="267">
        <f t="shared" si="0"/>
        <v>662</v>
      </c>
      <c r="E25" s="248"/>
      <c r="F25" s="1096" t="s">
        <v>23</v>
      </c>
      <c r="G25" s="1097"/>
      <c r="H25" s="1097"/>
      <c r="I25" s="1098"/>
      <c r="J25" s="114">
        <v>10</v>
      </c>
      <c r="K25" s="114">
        <v>0</v>
      </c>
      <c r="L25" s="274">
        <f t="shared" si="1"/>
        <v>10</v>
      </c>
    </row>
    <row r="26" spans="1:12" ht="15">
      <c r="A26" s="13" t="s">
        <v>703</v>
      </c>
      <c r="B26" s="36">
        <v>21</v>
      </c>
      <c r="C26" s="36">
        <v>135</v>
      </c>
      <c r="D26" s="267">
        <f t="shared" si="0"/>
        <v>156</v>
      </c>
      <c r="E26" s="248"/>
      <c r="F26" s="1096" t="s">
        <v>24</v>
      </c>
      <c r="G26" s="1097"/>
      <c r="H26" s="1097"/>
      <c r="I26" s="1098"/>
      <c r="J26" s="114">
        <v>0</v>
      </c>
      <c r="K26" s="114">
        <v>0</v>
      </c>
      <c r="L26" s="274">
        <f t="shared" si="1"/>
        <v>0</v>
      </c>
    </row>
    <row r="27" spans="1:12" ht="15">
      <c r="A27" s="13" t="s">
        <v>704</v>
      </c>
      <c r="B27" s="36">
        <v>18</v>
      </c>
      <c r="C27" s="36">
        <v>59</v>
      </c>
      <c r="D27" s="267">
        <f t="shared" si="0"/>
        <v>77</v>
      </c>
      <c r="E27" s="248"/>
      <c r="F27" s="1096" t="s">
        <v>25</v>
      </c>
      <c r="G27" s="1097"/>
      <c r="H27" s="1097"/>
      <c r="I27" s="1098"/>
      <c r="J27" s="114">
        <v>0</v>
      </c>
      <c r="K27" s="114">
        <v>0</v>
      </c>
      <c r="L27" s="274">
        <f t="shared" si="1"/>
        <v>0</v>
      </c>
    </row>
    <row r="28" spans="1:12" ht="15">
      <c r="A28" s="13" t="s">
        <v>705</v>
      </c>
      <c r="B28" s="36">
        <v>13</v>
      </c>
      <c r="C28" s="36">
        <v>127</v>
      </c>
      <c r="D28" s="267">
        <f t="shared" si="0"/>
        <v>140</v>
      </c>
      <c r="E28" s="248"/>
      <c r="F28" s="1096" t="s">
        <v>26</v>
      </c>
      <c r="G28" s="1097"/>
      <c r="H28" s="1097"/>
      <c r="I28" s="1098"/>
      <c r="J28" s="114">
        <v>0</v>
      </c>
      <c r="K28" s="114">
        <v>0</v>
      </c>
      <c r="L28" s="274">
        <f t="shared" si="1"/>
        <v>0</v>
      </c>
    </row>
    <row r="29" spans="1:12" ht="15">
      <c r="A29" s="13" t="s">
        <v>706</v>
      </c>
      <c r="B29" s="36">
        <v>44</v>
      </c>
      <c r="C29" s="36">
        <v>45</v>
      </c>
      <c r="D29" s="267">
        <f t="shared" si="0"/>
        <v>89</v>
      </c>
      <c r="E29" s="248"/>
      <c r="F29" s="1096" t="s">
        <v>27</v>
      </c>
      <c r="G29" s="1097"/>
      <c r="H29" s="1097"/>
      <c r="I29" s="1098"/>
      <c r="J29" s="143"/>
      <c r="K29" s="36">
        <v>195</v>
      </c>
      <c r="L29" s="274">
        <f t="shared" si="1"/>
        <v>195</v>
      </c>
    </row>
    <row r="30" spans="1:12" ht="1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80" t="s">
        <v>28</v>
      </c>
      <c r="G30" s="1081"/>
      <c r="H30" s="1081"/>
      <c r="I30" s="1081"/>
      <c r="J30" s="115">
        <v>7</v>
      </c>
      <c r="K30" s="144"/>
      <c r="L30" s="274">
        <f t="shared" si="1"/>
        <v>7</v>
      </c>
    </row>
    <row r="31" spans="1:12" ht="15">
      <c r="A31" s="13" t="s">
        <v>708</v>
      </c>
      <c r="B31" s="36">
        <v>20</v>
      </c>
      <c r="C31" s="36">
        <v>280</v>
      </c>
      <c r="D31" s="267">
        <f t="shared" si="0"/>
        <v>300</v>
      </c>
      <c r="E31" s="248"/>
      <c r="F31" s="1080" t="s">
        <v>29</v>
      </c>
      <c r="G31" s="1081"/>
      <c r="H31" s="1081"/>
      <c r="I31" s="1081"/>
      <c r="J31" s="36">
        <v>23083</v>
      </c>
      <c r="K31" s="37">
        <v>6908</v>
      </c>
      <c r="L31" s="274">
        <f t="shared" si="1"/>
        <v>29991</v>
      </c>
    </row>
    <row r="32" spans="1:12" ht="1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80" t="s">
        <v>30</v>
      </c>
      <c r="G32" s="1081"/>
      <c r="H32" s="1081"/>
      <c r="I32" s="1081"/>
      <c r="J32" s="36">
        <v>139</v>
      </c>
      <c r="K32" s="36">
        <v>0</v>
      </c>
      <c r="L32" s="274">
        <f t="shared" si="1"/>
        <v>139</v>
      </c>
    </row>
    <row r="33" spans="1:12" s="17" customFormat="1" ht="15">
      <c r="A33" s="13" t="s">
        <v>788</v>
      </c>
      <c r="B33" s="36">
        <v>0</v>
      </c>
      <c r="C33" s="36">
        <v>0</v>
      </c>
      <c r="D33" s="267">
        <f t="shared" si="0"/>
        <v>0</v>
      </c>
      <c r="E33" s="250"/>
      <c r="F33" s="1080" t="s">
        <v>31</v>
      </c>
      <c r="G33" s="1081"/>
      <c r="H33" s="1081"/>
      <c r="I33" s="1081"/>
      <c r="J33" s="36">
        <v>0</v>
      </c>
      <c r="K33" s="36">
        <v>0</v>
      </c>
      <c r="L33" s="274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487</v>
      </c>
      <c r="D34" s="267">
        <f t="shared" si="0"/>
        <v>533</v>
      </c>
      <c r="E34" s="250"/>
      <c r="F34" s="1158" t="s">
        <v>76</v>
      </c>
      <c r="G34" s="1159"/>
      <c r="H34" s="1159"/>
      <c r="I34" s="1159"/>
      <c r="J34" s="116">
        <v>0</v>
      </c>
      <c r="K34" s="116">
        <v>0</v>
      </c>
      <c r="L34" s="275">
        <f>K34+J34</f>
        <v>0</v>
      </c>
    </row>
    <row r="35" spans="1:12" ht="15">
      <c r="A35" s="13" t="s">
        <v>709</v>
      </c>
      <c r="B35" s="36">
        <v>13</v>
      </c>
      <c r="C35" s="36">
        <v>285</v>
      </c>
      <c r="D35" s="267">
        <f t="shared" si="0"/>
        <v>298</v>
      </c>
      <c r="E35" s="248"/>
      <c r="F35" s="38" t="s">
        <v>32</v>
      </c>
      <c r="G35" s="39"/>
      <c r="H35" s="39"/>
      <c r="I35" s="39"/>
      <c r="J35" s="40"/>
      <c r="K35" s="40"/>
      <c r="L35" s="276">
        <v>1</v>
      </c>
    </row>
    <row r="36" spans="1:12" ht="15">
      <c r="A36" s="13" t="s">
        <v>710</v>
      </c>
      <c r="B36" s="36">
        <v>15</v>
      </c>
      <c r="C36" s="36">
        <v>66</v>
      </c>
      <c r="D36" s="267">
        <f t="shared" si="0"/>
        <v>81</v>
      </c>
      <c r="E36" s="248"/>
      <c r="F36" s="41" t="s">
        <v>33</v>
      </c>
      <c r="G36" s="42"/>
      <c r="H36" s="42"/>
      <c r="I36" s="42"/>
      <c r="J36" s="42"/>
      <c r="K36" s="43"/>
      <c r="L36" s="276">
        <v>168</v>
      </c>
    </row>
    <row r="37" spans="1:12" ht="15">
      <c r="A37" s="13" t="s">
        <v>711</v>
      </c>
      <c r="B37" s="36">
        <v>109</v>
      </c>
      <c r="C37" s="36">
        <v>108</v>
      </c>
      <c r="D37" s="267">
        <f t="shared" si="0"/>
        <v>217</v>
      </c>
      <c r="E37" s="248"/>
      <c r="F37" s="41" t="s">
        <v>34</v>
      </c>
      <c r="G37" s="42"/>
      <c r="H37" s="42"/>
      <c r="I37" s="42"/>
      <c r="J37" s="42"/>
      <c r="K37" s="43"/>
      <c r="L37" s="276">
        <v>147</v>
      </c>
    </row>
    <row r="38" spans="1:12" ht="15">
      <c r="A38" s="13" t="s">
        <v>712</v>
      </c>
      <c r="B38" s="36">
        <v>76</v>
      </c>
      <c r="C38" s="36">
        <v>281</v>
      </c>
      <c r="D38" s="267">
        <f t="shared" si="0"/>
        <v>357</v>
      </c>
      <c r="E38" s="248"/>
      <c r="F38" s="41" t="s">
        <v>35</v>
      </c>
      <c r="G38" s="42"/>
      <c r="H38" s="42"/>
      <c r="I38" s="42"/>
      <c r="J38" s="42"/>
      <c r="K38" s="43"/>
      <c r="L38" s="276">
        <v>0</v>
      </c>
    </row>
    <row r="39" spans="1:12" ht="15">
      <c r="A39" s="13" t="s">
        <v>785</v>
      </c>
      <c r="B39" s="36">
        <v>100</v>
      </c>
      <c r="C39" s="36">
        <v>226</v>
      </c>
      <c r="D39" s="267">
        <f t="shared" si="0"/>
        <v>326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2" ht="15.75" thickBot="1">
      <c r="A40" s="13" t="s">
        <v>713</v>
      </c>
      <c r="B40" s="36">
        <v>336</v>
      </c>
      <c r="C40" s="36">
        <v>235</v>
      </c>
      <c r="D40" s="267">
        <f t="shared" si="0"/>
        <v>571</v>
      </c>
      <c r="E40" s="248"/>
      <c r="F40" s="44" t="s">
        <v>37</v>
      </c>
      <c r="G40" s="45"/>
      <c r="H40" s="45"/>
      <c r="I40" s="45"/>
      <c r="J40" s="45"/>
      <c r="K40" s="46"/>
      <c r="L40" s="276">
        <v>1057</v>
      </c>
    </row>
    <row r="41" spans="1:12" ht="15.75" thickBot="1">
      <c r="A41" s="13" t="s">
        <v>714</v>
      </c>
      <c r="B41" s="36">
        <v>50</v>
      </c>
      <c r="C41" s="36">
        <v>199</v>
      </c>
      <c r="D41" s="267">
        <f t="shared" si="0"/>
        <v>249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2" ht="15.75" thickBot="1">
      <c r="A42" s="13" t="s">
        <v>715</v>
      </c>
      <c r="B42" s="36">
        <v>135</v>
      </c>
      <c r="C42" s="36">
        <v>260</v>
      </c>
      <c r="D42" s="267">
        <f t="shared" si="0"/>
        <v>395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2" ht="16.5" thickBot="1">
      <c r="A43" s="13" t="s">
        <v>716</v>
      </c>
      <c r="B43" s="36">
        <v>96</v>
      </c>
      <c r="C43" s="36">
        <v>33</v>
      </c>
      <c r="D43" s="267">
        <f t="shared" si="0"/>
        <v>129</v>
      </c>
      <c r="E43" s="251"/>
      <c r="F43" s="44" t="s">
        <v>793</v>
      </c>
      <c r="G43" s="45"/>
      <c r="H43" s="45"/>
      <c r="I43" s="45"/>
      <c r="J43" s="45"/>
      <c r="K43" s="46"/>
      <c r="L43" s="276">
        <v>256</v>
      </c>
    </row>
    <row r="44" spans="1:5" ht="15.75">
      <c r="A44" s="13" t="s">
        <v>717</v>
      </c>
      <c r="B44" s="36">
        <v>0</v>
      </c>
      <c r="C44" s="36">
        <v>0</v>
      </c>
      <c r="D44" s="267">
        <f t="shared" si="0"/>
        <v>0</v>
      </c>
      <c r="E44" s="251"/>
    </row>
    <row r="45" spans="1:9" ht="12" customHeight="1" thickBot="1">
      <c r="A45" s="13" t="s">
        <v>718</v>
      </c>
      <c r="B45" s="36">
        <v>38</v>
      </c>
      <c r="C45" s="36">
        <v>320</v>
      </c>
      <c r="D45" s="267">
        <f t="shared" si="0"/>
        <v>358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32</v>
      </c>
      <c r="C47" s="36">
        <v>39</v>
      </c>
      <c r="D47" s="267">
        <f t="shared" si="0"/>
        <v>71</v>
      </c>
      <c r="E47" s="248"/>
      <c r="F47" s="20" t="s">
        <v>150</v>
      </c>
      <c r="G47" s="33"/>
      <c r="H47" s="33"/>
      <c r="I47" s="33"/>
      <c r="J47" s="147"/>
      <c r="K47" s="148"/>
      <c r="L47" s="277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6</v>
      </c>
      <c r="N48" s="1165"/>
      <c r="O48" s="1165"/>
      <c r="P48" s="1165"/>
      <c r="Q48" s="1165"/>
    </row>
    <row r="49" spans="1:17" ht="16.5">
      <c r="A49" s="13" t="s">
        <v>790</v>
      </c>
      <c r="B49" s="36">
        <v>466</v>
      </c>
      <c r="C49" s="36">
        <v>437</v>
      </c>
      <c r="D49" s="267">
        <f t="shared" si="0"/>
        <v>903</v>
      </c>
      <c r="E49" s="248"/>
      <c r="F49" s="20" t="s">
        <v>152</v>
      </c>
      <c r="G49" s="33"/>
      <c r="H49" s="33"/>
      <c r="I49" s="33"/>
      <c r="J49" s="147"/>
      <c r="K49" s="148"/>
      <c r="L49" s="277">
        <v>76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130</v>
      </c>
      <c r="C50" s="36">
        <v>213</v>
      </c>
      <c r="D50" s="268">
        <f t="shared" si="0"/>
        <v>343</v>
      </c>
      <c r="E50" s="248"/>
      <c r="F50" s="20" t="s">
        <v>153</v>
      </c>
      <c r="G50" s="33"/>
      <c r="H50" s="33"/>
      <c r="I50" s="33"/>
      <c r="J50" s="147"/>
      <c r="K50" s="148"/>
      <c r="L50" s="277">
        <v>1</v>
      </c>
    </row>
    <row r="51" spans="1:12" ht="17.25" thickBot="1">
      <c r="A51" s="112" t="s">
        <v>723</v>
      </c>
      <c r="B51" s="113">
        <f>SUM(B13:B50)</f>
        <v>2572</v>
      </c>
      <c r="C51" s="113">
        <f>SUM(C13:C50)</f>
        <v>9001</v>
      </c>
      <c r="D51" s="269">
        <f t="shared" si="0"/>
        <v>11573</v>
      </c>
      <c r="E51" s="248"/>
      <c r="F51" s="20" t="s">
        <v>154</v>
      </c>
      <c r="G51" s="33"/>
      <c r="H51" s="33"/>
      <c r="I51" s="33"/>
      <c r="J51" s="147"/>
      <c r="K51" s="148"/>
      <c r="L51" s="277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6759</v>
      </c>
      <c r="E52" s="248"/>
      <c r="F52" s="20" t="s">
        <v>155</v>
      </c>
      <c r="G52" s="33"/>
      <c r="H52" s="33"/>
      <c r="I52" s="33"/>
      <c r="J52" s="147"/>
      <c r="K52" s="148"/>
      <c r="L52" s="277">
        <v>110</v>
      </c>
    </row>
    <row r="53" spans="1:12" ht="16.5">
      <c r="A53" s="50" t="s">
        <v>42</v>
      </c>
      <c r="B53" s="51"/>
      <c r="C53" s="52"/>
      <c r="D53" s="1269">
        <f>SUM(D52+D51)</f>
        <v>18332</v>
      </c>
      <c r="E53" s="248"/>
      <c r="F53" s="20" t="s">
        <v>156</v>
      </c>
      <c r="G53" s="33"/>
      <c r="H53" s="33"/>
      <c r="I53" s="33"/>
      <c r="J53" s="147"/>
      <c r="K53" s="148"/>
      <c r="L53" s="277">
        <v>7</v>
      </c>
    </row>
    <row r="54" spans="1:12" ht="17.25" thickBot="1">
      <c r="A54" s="48" t="s">
        <v>43</v>
      </c>
      <c r="B54" s="49"/>
      <c r="C54" s="53" t="s">
        <v>44</v>
      </c>
      <c r="D54" s="1270"/>
      <c r="E54" s="248"/>
      <c r="F54" s="20" t="s">
        <v>157</v>
      </c>
      <c r="G54" s="33"/>
      <c r="H54" s="33"/>
      <c r="I54" s="33"/>
      <c r="J54" s="147"/>
      <c r="K54" s="148"/>
      <c r="L54" s="277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287" t="s">
        <v>1</v>
      </c>
      <c r="B64" s="1289" t="s">
        <v>46</v>
      </c>
      <c r="C64" s="278"/>
      <c r="D64" s="1291" t="s">
        <v>795</v>
      </c>
      <c r="E64" s="1291"/>
      <c r="F64" s="1292"/>
      <c r="G64" s="1293" t="s">
        <v>798</v>
      </c>
      <c r="H64" s="1271" t="s">
        <v>77</v>
      </c>
      <c r="I64" s="1273" t="s">
        <v>78</v>
      </c>
      <c r="J64" s="1273" t="s">
        <v>79</v>
      </c>
      <c r="K64" s="1273" t="s">
        <v>80</v>
      </c>
      <c r="L64" s="1281" t="s">
        <v>784</v>
      </c>
    </row>
    <row r="65" spans="1:14" ht="28.5" customHeight="1" thickBot="1">
      <c r="A65" s="1288"/>
      <c r="B65" s="1290"/>
      <c r="C65" s="279" t="s">
        <v>47</v>
      </c>
      <c r="D65" s="280" t="s">
        <v>796</v>
      </c>
      <c r="E65" s="280" t="s">
        <v>797</v>
      </c>
      <c r="F65" s="281" t="s">
        <v>48</v>
      </c>
      <c r="G65" s="1294"/>
      <c r="H65" s="1272"/>
      <c r="I65" s="1274"/>
      <c r="J65" s="1274"/>
      <c r="K65" s="1274"/>
      <c r="L65" s="1282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120</v>
      </c>
      <c r="C67" s="163">
        <v>97</v>
      </c>
      <c r="D67" s="164">
        <v>0</v>
      </c>
      <c r="E67" s="165">
        <v>0</v>
      </c>
      <c r="F67" s="283">
        <f aca="true" t="shared" si="2" ref="F67:F85">E67+D67+C67</f>
        <v>97</v>
      </c>
      <c r="G67" s="159">
        <v>353</v>
      </c>
      <c r="H67" s="35">
        <v>22</v>
      </c>
      <c r="I67" s="285">
        <f aca="true" t="shared" si="3" ref="I67:I86">_xlfn.IFERROR(SUM(H67*$N$66),0)</f>
        <v>682</v>
      </c>
      <c r="J67" s="286">
        <f aca="true" t="shared" si="4" ref="J67:J86">_xlfn.IFERROR(SUM(G67/I67)*100,0)</f>
        <v>51.759530791788855</v>
      </c>
      <c r="K67" s="287">
        <f aca="true" t="shared" si="5" ref="K67:K86">_xlfn.IFERROR(SUM(G67/F67),0)</f>
        <v>3.6391752577319587</v>
      </c>
      <c r="L67" s="58">
        <v>12</v>
      </c>
    </row>
    <row r="68" spans="1:19" ht="15" customHeight="1">
      <c r="A68" s="57" t="s">
        <v>132</v>
      </c>
      <c r="B68" s="162">
        <v>255</v>
      </c>
      <c r="C68" s="163">
        <v>199</v>
      </c>
      <c r="D68" s="164">
        <v>0</v>
      </c>
      <c r="E68" s="165">
        <v>0</v>
      </c>
      <c r="F68" s="283">
        <f t="shared" si="2"/>
        <v>199</v>
      </c>
      <c r="G68" s="159">
        <v>560</v>
      </c>
      <c r="H68" s="35">
        <v>20</v>
      </c>
      <c r="I68" s="285">
        <f t="shared" si="3"/>
        <v>620</v>
      </c>
      <c r="J68" s="286">
        <f t="shared" si="4"/>
        <v>90.32258064516128</v>
      </c>
      <c r="K68" s="287">
        <f t="shared" si="5"/>
        <v>2.814070351758794</v>
      </c>
      <c r="L68" s="58">
        <v>12</v>
      </c>
      <c r="N68" s="1210" t="s">
        <v>830</v>
      </c>
      <c r="O68" s="1211"/>
      <c r="P68" s="1212"/>
      <c r="Q68" s="1192" t="s">
        <v>834</v>
      </c>
      <c r="R68" s="1193"/>
      <c r="S68" s="1194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283">
        <f t="shared" si="2"/>
        <v>56</v>
      </c>
      <c r="G69" s="159">
        <v>178</v>
      </c>
      <c r="H69" s="35">
        <v>14</v>
      </c>
      <c r="I69" s="285">
        <f t="shared" si="3"/>
        <v>434</v>
      </c>
      <c r="J69" s="286">
        <f t="shared" si="4"/>
        <v>41.013824884792626</v>
      </c>
      <c r="K69" s="287">
        <f t="shared" si="5"/>
        <v>3.1785714285714284</v>
      </c>
      <c r="L69" s="58">
        <v>6</v>
      </c>
      <c r="N69" s="1213"/>
      <c r="O69" s="1214"/>
      <c r="P69" s="1215"/>
      <c r="Q69" s="1195"/>
      <c r="R69" s="1196"/>
      <c r="S69" s="1197"/>
    </row>
    <row r="70" spans="1:19" ht="15">
      <c r="A70" s="56" t="s">
        <v>134</v>
      </c>
      <c r="B70" s="162">
        <v>265</v>
      </c>
      <c r="C70" s="163">
        <v>179</v>
      </c>
      <c r="D70" s="164">
        <v>1</v>
      </c>
      <c r="E70" s="165">
        <v>27</v>
      </c>
      <c r="F70" s="283">
        <f t="shared" si="2"/>
        <v>207</v>
      </c>
      <c r="G70" s="159">
        <v>1117</v>
      </c>
      <c r="H70" s="35">
        <v>26</v>
      </c>
      <c r="I70" s="285">
        <f t="shared" si="3"/>
        <v>806</v>
      </c>
      <c r="J70" s="286">
        <f t="shared" si="4"/>
        <v>138.58560794044666</v>
      </c>
      <c r="K70" s="287">
        <f t="shared" si="5"/>
        <v>5.396135265700483</v>
      </c>
      <c r="L70" s="58">
        <v>15</v>
      </c>
      <c r="N70" s="1213"/>
      <c r="O70" s="1214"/>
      <c r="P70" s="1215"/>
      <c r="Q70" s="1195"/>
      <c r="R70" s="1196"/>
      <c r="S70" s="1197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216"/>
      <c r="O71" s="1217"/>
      <c r="P71" s="1218"/>
      <c r="Q71" s="1198"/>
      <c r="R71" s="1199"/>
      <c r="S71" s="1200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101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83">
        <f t="shared" si="2"/>
        <v>0</v>
      </c>
      <c r="G73" s="159">
        <v>0</v>
      </c>
      <c r="H73" s="35">
        <v>0</v>
      </c>
      <c r="I73" s="285">
        <f t="shared" si="3"/>
        <v>0</v>
      </c>
      <c r="J73" s="286">
        <f t="shared" si="4"/>
        <v>0</v>
      </c>
      <c r="K73" s="287">
        <f t="shared" si="5"/>
        <v>0</v>
      </c>
      <c r="L73" s="58">
        <v>0</v>
      </c>
      <c r="N73" s="1192" t="s">
        <v>831</v>
      </c>
      <c r="O73" s="1193"/>
      <c r="P73" s="1194"/>
      <c r="Q73" s="1201" t="s">
        <v>835</v>
      </c>
      <c r="R73" s="1202"/>
      <c r="S73" s="1203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195"/>
      <c r="O74" s="1196"/>
      <c r="P74" s="1197"/>
      <c r="Q74" s="1204"/>
      <c r="R74" s="1205"/>
      <c r="S74" s="1206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198"/>
      <c r="O75" s="1199"/>
      <c r="P75" s="1200"/>
      <c r="Q75" s="1207"/>
      <c r="R75" s="1208"/>
      <c r="S75" s="1209"/>
    </row>
    <row r="76" spans="1:16" ht="15" customHeight="1">
      <c r="A76" s="56" t="s">
        <v>140</v>
      </c>
      <c r="B76" s="162">
        <v>159</v>
      </c>
      <c r="C76" s="163">
        <v>143</v>
      </c>
      <c r="D76" s="164">
        <v>1</v>
      </c>
      <c r="E76" s="165">
        <v>0</v>
      </c>
      <c r="F76" s="283">
        <f t="shared" si="2"/>
        <v>144</v>
      </c>
      <c r="G76" s="159">
        <v>576</v>
      </c>
      <c r="H76" s="35">
        <v>11</v>
      </c>
      <c r="I76" s="285">
        <f t="shared" si="3"/>
        <v>341</v>
      </c>
      <c r="J76" s="286">
        <f t="shared" si="4"/>
        <v>168.9149560117302</v>
      </c>
      <c r="K76" s="287">
        <f t="shared" si="5"/>
        <v>4</v>
      </c>
      <c r="L76" s="58">
        <v>8</v>
      </c>
      <c r="N76" s="1213" t="s">
        <v>832</v>
      </c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213"/>
      <c r="O77" s="1214"/>
      <c r="P77" s="1215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283">
        <f t="shared" si="2"/>
        <v>2</v>
      </c>
      <c r="G78" s="159">
        <v>16</v>
      </c>
      <c r="H78" s="35">
        <v>3</v>
      </c>
      <c r="I78" s="285">
        <f t="shared" si="3"/>
        <v>93</v>
      </c>
      <c r="J78" s="286">
        <f t="shared" si="4"/>
        <v>17.20430107526882</v>
      </c>
      <c r="K78" s="287">
        <f t="shared" si="5"/>
        <v>8</v>
      </c>
      <c r="L78" s="58">
        <v>0</v>
      </c>
      <c r="N78" s="1213"/>
      <c r="O78" s="1214"/>
      <c r="P78" s="1215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216"/>
      <c r="O79" s="1217"/>
      <c r="P79" s="1218"/>
    </row>
    <row r="80" spans="1:16" ht="15" customHeight="1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283">
        <f t="shared" si="2"/>
        <v>2</v>
      </c>
      <c r="G80" s="159">
        <v>0</v>
      </c>
      <c r="H80" s="35">
        <v>1</v>
      </c>
      <c r="I80" s="285">
        <f t="shared" si="3"/>
        <v>31</v>
      </c>
      <c r="J80" s="286">
        <f t="shared" si="4"/>
        <v>0</v>
      </c>
      <c r="K80" s="287">
        <f t="shared" si="5"/>
        <v>0</v>
      </c>
      <c r="L80" s="58">
        <v>0</v>
      </c>
      <c r="N80" s="1192" t="s">
        <v>833</v>
      </c>
      <c r="O80" s="1193"/>
      <c r="P80" s="1194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195"/>
      <c r="O81" s="1196"/>
      <c r="P81" s="1197"/>
    </row>
    <row r="82" spans="1:16" ht="15">
      <c r="A82" s="56" t="s">
        <v>146</v>
      </c>
      <c r="B82" s="162">
        <v>0</v>
      </c>
      <c r="C82" s="163">
        <v>4</v>
      </c>
      <c r="D82" s="164">
        <v>0</v>
      </c>
      <c r="E82" s="165">
        <v>0</v>
      </c>
      <c r="F82" s="283">
        <f t="shared" si="2"/>
        <v>4</v>
      </c>
      <c r="G82" s="159">
        <v>23</v>
      </c>
      <c r="H82" s="35">
        <v>8</v>
      </c>
      <c r="I82" s="285">
        <f t="shared" si="3"/>
        <v>248</v>
      </c>
      <c r="J82" s="286">
        <f t="shared" si="4"/>
        <v>9.274193548387096</v>
      </c>
      <c r="K82" s="287">
        <f t="shared" si="5"/>
        <v>5.75</v>
      </c>
      <c r="L82" s="58">
        <v>6</v>
      </c>
      <c r="N82" s="1195"/>
      <c r="O82" s="1196"/>
      <c r="P82" s="1197"/>
    </row>
    <row r="83" spans="1:16" ht="15.75" thickBot="1">
      <c r="A83" s="56" t="s">
        <v>147</v>
      </c>
      <c r="B83" s="162">
        <v>0</v>
      </c>
      <c r="C83" s="163">
        <v>21</v>
      </c>
      <c r="D83" s="164">
        <v>0</v>
      </c>
      <c r="E83" s="165">
        <v>0</v>
      </c>
      <c r="F83" s="283">
        <f t="shared" si="2"/>
        <v>21</v>
      </c>
      <c r="G83" s="159">
        <v>201</v>
      </c>
      <c r="H83" s="35">
        <v>7</v>
      </c>
      <c r="I83" s="285">
        <f t="shared" si="3"/>
        <v>217</v>
      </c>
      <c r="J83" s="286">
        <f t="shared" si="4"/>
        <v>92.62672811059907</v>
      </c>
      <c r="K83" s="287">
        <f t="shared" si="5"/>
        <v>9.571428571428571</v>
      </c>
      <c r="L83" s="58">
        <v>7</v>
      </c>
      <c r="N83" s="1198"/>
      <c r="O83" s="1199"/>
      <c r="P83" s="1200"/>
    </row>
    <row r="84" spans="1:12" ht="15">
      <c r="A84" s="56" t="s">
        <v>148</v>
      </c>
      <c r="B84" s="162">
        <v>0</v>
      </c>
      <c r="C84" s="163">
        <v>22</v>
      </c>
      <c r="D84" s="164">
        <v>0</v>
      </c>
      <c r="E84" s="165">
        <v>7</v>
      </c>
      <c r="F84" s="283">
        <f t="shared" si="2"/>
        <v>29</v>
      </c>
      <c r="G84" s="159">
        <v>208</v>
      </c>
      <c r="H84" s="35">
        <v>7</v>
      </c>
      <c r="I84" s="285">
        <f t="shared" si="3"/>
        <v>217</v>
      </c>
      <c r="J84" s="286">
        <f t="shared" si="4"/>
        <v>95.85253456221197</v>
      </c>
      <c r="K84" s="287">
        <f t="shared" si="5"/>
        <v>7.172413793103448</v>
      </c>
      <c r="L84" s="58">
        <v>6</v>
      </c>
    </row>
    <row r="85" spans="1:12" ht="15">
      <c r="A85" s="56" t="s">
        <v>149</v>
      </c>
      <c r="B85" s="157">
        <v>0</v>
      </c>
      <c r="C85" s="163">
        <v>22</v>
      </c>
      <c r="D85" s="164">
        <v>0</v>
      </c>
      <c r="E85" s="165">
        <v>0</v>
      </c>
      <c r="F85" s="283">
        <f t="shared" si="2"/>
        <v>22</v>
      </c>
      <c r="G85" s="159">
        <v>105</v>
      </c>
      <c r="H85" s="35">
        <v>14</v>
      </c>
      <c r="I85" s="285">
        <f t="shared" si="3"/>
        <v>434</v>
      </c>
      <c r="J85" s="286">
        <f t="shared" si="4"/>
        <v>24.193548387096776</v>
      </c>
      <c r="K85" s="287">
        <f t="shared" si="5"/>
        <v>4.7727272727272725</v>
      </c>
      <c r="L85" s="58">
        <v>0</v>
      </c>
    </row>
    <row r="86" spans="1:12" ht="15.75" thickBot="1">
      <c r="A86" s="288" t="s">
        <v>6</v>
      </c>
      <c r="B86" s="289">
        <f aca="true" t="shared" si="6" ref="B86:H86">SUM(B66:B85)</f>
        <v>799</v>
      </c>
      <c r="C86" s="290">
        <f t="shared" si="6"/>
        <v>747</v>
      </c>
      <c r="D86" s="284">
        <f t="shared" si="6"/>
        <v>2</v>
      </c>
      <c r="E86" s="284">
        <f t="shared" si="6"/>
        <v>34</v>
      </c>
      <c r="F86" s="284">
        <f t="shared" si="6"/>
        <v>783</v>
      </c>
      <c r="G86" s="291">
        <f t="shared" si="6"/>
        <v>3337</v>
      </c>
      <c r="H86" s="284">
        <f t="shared" si="6"/>
        <v>133</v>
      </c>
      <c r="I86" s="284">
        <f t="shared" si="3"/>
        <v>4123</v>
      </c>
      <c r="J86" s="284">
        <f t="shared" si="4"/>
        <v>80.93621149648314</v>
      </c>
      <c r="K86" s="284">
        <f t="shared" si="5"/>
        <v>4.261813537675606</v>
      </c>
      <c r="L86" s="292">
        <f>SUM(L66:L85)</f>
        <v>72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283" t="s">
        <v>735</v>
      </c>
      <c r="B89" s="1284"/>
      <c r="C89" s="1275" t="s">
        <v>733</v>
      </c>
      <c r="D89" s="1276"/>
      <c r="E89" s="1276"/>
      <c r="F89" s="1276"/>
      <c r="G89" s="1276"/>
      <c r="H89" s="1276"/>
      <c r="I89" s="1276"/>
      <c r="J89" s="127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85"/>
      <c r="B90" s="1286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66" t="s">
        <v>41</v>
      </c>
      <c r="B91" s="72" t="s">
        <v>731</v>
      </c>
      <c r="C91" s="73">
        <v>0</v>
      </c>
      <c r="D91" s="74">
        <v>18</v>
      </c>
      <c r="E91" s="74">
        <v>19</v>
      </c>
      <c r="F91" s="74">
        <v>20</v>
      </c>
      <c r="G91" s="74">
        <v>5</v>
      </c>
      <c r="H91" s="74">
        <v>5</v>
      </c>
      <c r="I91" s="74">
        <v>0</v>
      </c>
      <c r="J91" s="61">
        <v>0</v>
      </c>
      <c r="K91" s="303">
        <f aca="true" t="shared" si="7" ref="K91:K99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1" ht="15">
      <c r="A92" s="1267"/>
      <c r="B92" s="68" t="s">
        <v>730</v>
      </c>
      <c r="C92" s="70">
        <v>0</v>
      </c>
      <c r="D92" s="67">
        <v>19</v>
      </c>
      <c r="E92" s="67">
        <v>34</v>
      </c>
      <c r="F92" s="67">
        <v>15</v>
      </c>
      <c r="G92" s="67">
        <v>8</v>
      </c>
      <c r="H92" s="67">
        <v>5</v>
      </c>
      <c r="I92" s="67">
        <v>1</v>
      </c>
      <c r="J92" s="71">
        <v>0</v>
      </c>
      <c r="K92" s="304">
        <f t="shared" si="7"/>
        <v>82</v>
      </c>
    </row>
    <row r="93" spans="1:11" ht="15.75" thickBot="1">
      <c r="A93" s="1268"/>
      <c r="B93" s="297" t="s">
        <v>6</v>
      </c>
      <c r="C93" s="298">
        <f aca="true" t="shared" si="8" ref="C93:J93">SUM(C91+C92)</f>
        <v>0</v>
      </c>
      <c r="D93" s="299">
        <f t="shared" si="8"/>
        <v>37</v>
      </c>
      <c r="E93" s="299">
        <f t="shared" si="8"/>
        <v>53</v>
      </c>
      <c r="F93" s="299">
        <f t="shared" si="8"/>
        <v>35</v>
      </c>
      <c r="G93" s="299">
        <f t="shared" si="8"/>
        <v>13</v>
      </c>
      <c r="H93" s="299">
        <f t="shared" si="8"/>
        <v>10</v>
      </c>
      <c r="I93" s="299">
        <f t="shared" si="8"/>
        <v>1</v>
      </c>
      <c r="J93" s="300">
        <f t="shared" si="8"/>
        <v>0</v>
      </c>
      <c r="K93" s="301">
        <f t="shared" si="7"/>
        <v>149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0</v>
      </c>
    </row>
    <row r="95" spans="1:11" ht="15">
      <c r="A95" s="1278" t="s">
        <v>55</v>
      </c>
      <c r="B95" s="60" t="s">
        <v>728</v>
      </c>
      <c r="C95" s="73">
        <v>0</v>
      </c>
      <c r="D95" s="74">
        <v>37</v>
      </c>
      <c r="E95" s="74">
        <v>52</v>
      </c>
      <c r="F95" s="74">
        <v>35</v>
      </c>
      <c r="G95" s="74">
        <v>13</v>
      </c>
      <c r="H95" s="74">
        <v>10</v>
      </c>
      <c r="I95" s="74">
        <v>1</v>
      </c>
      <c r="J95" s="61">
        <v>0</v>
      </c>
      <c r="K95" s="303">
        <f t="shared" si="7"/>
        <v>148</v>
      </c>
    </row>
    <row r="96" spans="1:11" ht="15">
      <c r="A96" s="1279"/>
      <c r="B96" s="131" t="s">
        <v>727</v>
      </c>
      <c r="C96" s="70">
        <v>0</v>
      </c>
      <c r="D96" s="67">
        <v>0</v>
      </c>
      <c r="E96" s="67">
        <v>1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04">
        <f t="shared" si="7"/>
        <v>1</v>
      </c>
    </row>
    <row r="97" spans="1:18" ht="15.75" thickBot="1">
      <c r="A97" s="1280"/>
      <c r="B97" s="306" t="s">
        <v>6</v>
      </c>
      <c r="C97" s="307">
        <f>C96+C95</f>
        <v>0</v>
      </c>
      <c r="D97" s="308">
        <f aca="true" t="shared" si="9" ref="D97:J97">D96+D95</f>
        <v>37</v>
      </c>
      <c r="E97" s="308">
        <f t="shared" si="9"/>
        <v>53</v>
      </c>
      <c r="F97" s="308">
        <f t="shared" si="9"/>
        <v>35</v>
      </c>
      <c r="G97" s="308">
        <f t="shared" si="9"/>
        <v>13</v>
      </c>
      <c r="H97" s="308">
        <f t="shared" si="9"/>
        <v>10</v>
      </c>
      <c r="I97" s="308">
        <f t="shared" si="9"/>
        <v>1</v>
      </c>
      <c r="J97" s="309">
        <f t="shared" si="9"/>
        <v>0</v>
      </c>
      <c r="K97" s="301">
        <f t="shared" si="7"/>
        <v>149</v>
      </c>
      <c r="R97" s="18"/>
    </row>
    <row r="98" spans="1:11" ht="15">
      <c r="A98" s="75"/>
      <c r="B98" s="72" t="s">
        <v>726</v>
      </c>
      <c r="C98" s="73">
        <v>1</v>
      </c>
      <c r="D98" s="74">
        <v>7</v>
      </c>
      <c r="E98" s="74">
        <v>9</v>
      </c>
      <c r="F98" s="74">
        <v>10</v>
      </c>
      <c r="G98" s="74">
        <v>10</v>
      </c>
      <c r="H98" s="74">
        <v>3</v>
      </c>
      <c r="I98" s="74">
        <v>2</v>
      </c>
      <c r="J98" s="61">
        <v>1</v>
      </c>
      <c r="K98" s="303">
        <f t="shared" si="7"/>
        <v>43</v>
      </c>
    </row>
    <row r="99" spans="1:11" ht="15.75" thickBot="1">
      <c r="A99" s="76"/>
      <c r="B99" s="77" t="s">
        <v>732</v>
      </c>
      <c r="C99" s="32">
        <v>0</v>
      </c>
      <c r="D99" s="63">
        <v>4</v>
      </c>
      <c r="E99" s="63">
        <v>5</v>
      </c>
      <c r="F99" s="63">
        <v>6</v>
      </c>
      <c r="G99" s="63">
        <v>1</v>
      </c>
      <c r="H99" s="63">
        <v>1</v>
      </c>
      <c r="I99" s="63">
        <v>0</v>
      </c>
      <c r="J99" s="62">
        <v>0</v>
      </c>
      <c r="K99" s="301">
        <f t="shared" si="7"/>
        <v>17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1147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4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7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14336580.27</v>
      </c>
      <c r="G106" s="1131"/>
      <c r="H106" s="54"/>
      <c r="I106" s="54"/>
      <c r="J106" s="54"/>
      <c r="K106" s="54"/>
      <c r="L106" s="54"/>
      <c r="M106" s="6"/>
    </row>
    <row r="107" spans="1:13" ht="15">
      <c r="A107" s="1262" t="s">
        <v>62</v>
      </c>
      <c r="B107" s="1263"/>
      <c r="C107" s="1263"/>
      <c r="D107" s="1263"/>
      <c r="E107" s="1263"/>
      <c r="F107" s="1264">
        <f>SUM(F105+F106)</f>
        <v>37352998.269999996</v>
      </c>
      <c r="G107" s="1265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42544.18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4953920.84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535240.16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31367372.57</v>
      </c>
      <c r="G111" s="1131"/>
      <c r="H111" s="54"/>
      <c r="I111" s="54"/>
      <c r="J111" s="54"/>
      <c r="K111" s="54"/>
      <c r="L111" s="54"/>
      <c r="M111" s="6"/>
    </row>
    <row r="112" spans="1:13" ht="15">
      <c r="A112" s="1262" t="s">
        <v>66</v>
      </c>
      <c r="B112" s="1263"/>
      <c r="C112" s="1263"/>
      <c r="D112" s="1263"/>
      <c r="E112" s="1263"/>
      <c r="F112" s="1264">
        <f>SUM(F108+F109+F110+F111)</f>
        <v>36899077.75</v>
      </c>
      <c r="G112" s="1265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389533353.96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844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841</v>
      </c>
      <c r="B118" s="1089"/>
      <c r="C118" s="1089"/>
      <c r="D118" s="1089"/>
      <c r="E118" s="1089"/>
      <c r="F118" s="1090"/>
      <c r="G118" s="1088" t="s">
        <v>843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70">
      <selection activeCell="A88" sqref="A88:K8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338" t="s">
        <v>1</v>
      </c>
      <c r="B11" s="310" t="s">
        <v>2</v>
      </c>
      <c r="C11" s="311" t="s">
        <v>724</v>
      </c>
      <c r="D11" s="1340" t="s">
        <v>3</v>
      </c>
      <c r="E11" s="248"/>
      <c r="F11" s="1342" t="s">
        <v>725</v>
      </c>
      <c r="G11" s="1343"/>
      <c r="H11" s="1343"/>
      <c r="I11" s="1344"/>
      <c r="J11" s="322" t="s">
        <v>4</v>
      </c>
      <c r="K11" s="323" t="s">
        <v>5</v>
      </c>
      <c r="L11" s="1346" t="s">
        <v>6</v>
      </c>
      <c r="N11" s="1165"/>
      <c r="O11" s="1165"/>
      <c r="P11" s="1165"/>
      <c r="Q11" s="1165"/>
    </row>
    <row r="12" spans="1:12" ht="15.75" customHeight="1" thickBot="1">
      <c r="A12" s="1339"/>
      <c r="B12" s="312" t="s">
        <v>7</v>
      </c>
      <c r="C12" s="313" t="s">
        <v>8</v>
      </c>
      <c r="D12" s="1341"/>
      <c r="E12" s="248"/>
      <c r="F12" s="1345"/>
      <c r="G12" s="1326"/>
      <c r="H12" s="1326"/>
      <c r="I12" s="1327"/>
      <c r="J12" s="324" t="s">
        <v>9</v>
      </c>
      <c r="K12" s="325" t="s">
        <v>10</v>
      </c>
      <c r="L12" s="1347"/>
    </row>
    <row r="13" spans="1:12" s="155" customFormat="1" ht="15">
      <c r="A13" s="153" t="s">
        <v>691</v>
      </c>
      <c r="B13" s="36">
        <v>0</v>
      </c>
      <c r="C13" s="36">
        <v>0</v>
      </c>
      <c r="D13" s="318">
        <f>SUM(C13+B13)</f>
        <v>0</v>
      </c>
      <c r="E13" s="249"/>
      <c r="F13" s="1080" t="s">
        <v>11</v>
      </c>
      <c r="G13" s="1081"/>
      <c r="H13" s="1081"/>
      <c r="I13" s="1081"/>
      <c r="J13" s="114">
        <v>443</v>
      </c>
      <c r="K13" s="114"/>
      <c r="L13" s="326">
        <f>SUM(K13+J13)</f>
        <v>443</v>
      </c>
    </row>
    <row r="14" spans="1:12" ht="15">
      <c r="A14" s="13" t="s">
        <v>692</v>
      </c>
      <c r="B14" s="36">
        <v>31</v>
      </c>
      <c r="C14" s="36">
        <v>1344</v>
      </c>
      <c r="D14" s="319">
        <f aca="true" t="shared" si="0" ref="D14:D51">SUM(C14+B14)</f>
        <v>1375</v>
      </c>
      <c r="E14" s="248"/>
      <c r="F14" s="1080" t="s">
        <v>12</v>
      </c>
      <c r="G14" s="1081"/>
      <c r="H14" s="1081"/>
      <c r="I14" s="1081"/>
      <c r="J14" s="36">
        <v>1299</v>
      </c>
      <c r="K14" s="36">
        <v>1648</v>
      </c>
      <c r="L14" s="326">
        <f aca="true" t="shared" si="1" ref="L14:L33">SUM(K14+J14)</f>
        <v>2947</v>
      </c>
    </row>
    <row r="15" spans="1:12" ht="15">
      <c r="A15" s="13" t="s">
        <v>693</v>
      </c>
      <c r="B15" s="36">
        <v>94</v>
      </c>
      <c r="C15" s="36">
        <v>934</v>
      </c>
      <c r="D15" s="319">
        <f t="shared" si="0"/>
        <v>1028</v>
      </c>
      <c r="E15" s="248"/>
      <c r="F15" s="1080" t="s">
        <v>13</v>
      </c>
      <c r="G15" s="1081"/>
      <c r="H15" s="1081"/>
      <c r="I15" s="1081"/>
      <c r="J15" s="36">
        <v>1484</v>
      </c>
      <c r="K15" s="36">
        <v>71</v>
      </c>
      <c r="L15" s="326">
        <f t="shared" si="1"/>
        <v>1555</v>
      </c>
    </row>
    <row r="16" spans="1:12" ht="15">
      <c r="A16" s="13" t="s">
        <v>694</v>
      </c>
      <c r="B16" s="36">
        <v>51</v>
      </c>
      <c r="C16" s="36">
        <v>644</v>
      </c>
      <c r="D16" s="319">
        <f t="shared" si="0"/>
        <v>695</v>
      </c>
      <c r="E16" s="248"/>
      <c r="F16" s="1080" t="s">
        <v>14</v>
      </c>
      <c r="G16" s="1081"/>
      <c r="H16" s="1081"/>
      <c r="I16" s="1081"/>
      <c r="J16" s="36">
        <v>0</v>
      </c>
      <c r="K16" s="36">
        <v>0</v>
      </c>
      <c r="L16" s="326">
        <f t="shared" si="1"/>
        <v>0</v>
      </c>
    </row>
    <row r="17" spans="1:12" ht="15">
      <c r="A17" s="13" t="s">
        <v>695</v>
      </c>
      <c r="B17" s="36">
        <v>52</v>
      </c>
      <c r="C17" s="36">
        <v>573</v>
      </c>
      <c r="D17" s="319">
        <f t="shared" si="0"/>
        <v>625</v>
      </c>
      <c r="E17" s="248"/>
      <c r="F17" s="1080" t="s">
        <v>15</v>
      </c>
      <c r="G17" s="1081"/>
      <c r="H17" s="1081"/>
      <c r="I17" s="1081"/>
      <c r="J17" s="36">
        <v>0</v>
      </c>
      <c r="K17" s="36">
        <v>0</v>
      </c>
      <c r="L17" s="326">
        <f t="shared" si="1"/>
        <v>0</v>
      </c>
    </row>
    <row r="18" spans="1:12" ht="15">
      <c r="A18" s="13" t="s">
        <v>786</v>
      </c>
      <c r="B18" s="36">
        <v>103</v>
      </c>
      <c r="C18" s="36">
        <v>251</v>
      </c>
      <c r="D18" s="319">
        <f t="shared" si="0"/>
        <v>354</v>
      </c>
      <c r="E18" s="248"/>
      <c r="F18" s="1096" t="s">
        <v>16</v>
      </c>
      <c r="G18" s="1097"/>
      <c r="H18" s="1097"/>
      <c r="I18" s="1097"/>
      <c r="J18" s="36">
        <v>139</v>
      </c>
      <c r="K18" s="36">
        <v>53</v>
      </c>
      <c r="L18" s="326">
        <f t="shared" si="1"/>
        <v>192</v>
      </c>
    </row>
    <row r="19" spans="1:12" ht="15">
      <c r="A19" s="13" t="s">
        <v>696</v>
      </c>
      <c r="B19" s="36">
        <v>143</v>
      </c>
      <c r="C19" s="36">
        <v>367</v>
      </c>
      <c r="D19" s="319">
        <f t="shared" si="0"/>
        <v>510</v>
      </c>
      <c r="E19" s="248"/>
      <c r="F19" s="1096" t="s">
        <v>17</v>
      </c>
      <c r="G19" s="1097"/>
      <c r="H19" s="1097"/>
      <c r="I19" s="1098"/>
      <c r="J19" s="36">
        <v>0</v>
      </c>
      <c r="K19" s="36">
        <v>0</v>
      </c>
      <c r="L19" s="326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19">
        <f t="shared" si="0"/>
        <v>0</v>
      </c>
      <c r="E20" s="248"/>
      <c r="F20" s="1096" t="s">
        <v>18</v>
      </c>
      <c r="G20" s="1097"/>
      <c r="H20" s="1097"/>
      <c r="I20" s="1098"/>
      <c r="J20" s="36">
        <v>0</v>
      </c>
      <c r="K20" s="36">
        <v>0</v>
      </c>
      <c r="L20" s="326">
        <f t="shared" si="1"/>
        <v>0</v>
      </c>
    </row>
    <row r="21" spans="1:12" ht="15">
      <c r="A21" s="13" t="s">
        <v>698</v>
      </c>
      <c r="B21" s="36">
        <v>127</v>
      </c>
      <c r="C21" s="36">
        <v>217</v>
      </c>
      <c r="D21" s="319">
        <f t="shared" si="0"/>
        <v>344</v>
      </c>
      <c r="E21" s="248"/>
      <c r="F21" s="1096" t="s">
        <v>19</v>
      </c>
      <c r="G21" s="1097"/>
      <c r="H21" s="1097"/>
      <c r="I21" s="1098"/>
      <c r="J21" s="36">
        <v>116</v>
      </c>
      <c r="K21" s="36">
        <v>0</v>
      </c>
      <c r="L21" s="326">
        <f t="shared" si="1"/>
        <v>116</v>
      </c>
    </row>
    <row r="22" spans="1:12" ht="15">
      <c r="A22" s="13" t="s">
        <v>699</v>
      </c>
      <c r="B22" s="36">
        <v>51</v>
      </c>
      <c r="C22" s="36">
        <v>106</v>
      </c>
      <c r="D22" s="319">
        <f t="shared" si="0"/>
        <v>157</v>
      </c>
      <c r="E22" s="248"/>
      <c r="F22" s="1096" t="s">
        <v>20</v>
      </c>
      <c r="G22" s="1097"/>
      <c r="H22" s="1097"/>
      <c r="I22" s="1098"/>
      <c r="J22" s="36">
        <v>525</v>
      </c>
      <c r="K22" s="36">
        <v>230</v>
      </c>
      <c r="L22" s="326">
        <f t="shared" si="1"/>
        <v>755</v>
      </c>
    </row>
    <row r="23" spans="1:12" ht="15">
      <c r="A23" s="13" t="s">
        <v>700</v>
      </c>
      <c r="B23" s="36">
        <v>16</v>
      </c>
      <c r="C23" s="36">
        <v>151</v>
      </c>
      <c r="D23" s="319">
        <f t="shared" si="0"/>
        <v>167</v>
      </c>
      <c r="E23" s="248"/>
      <c r="F23" s="1096" t="s">
        <v>21</v>
      </c>
      <c r="G23" s="1097"/>
      <c r="H23" s="1097"/>
      <c r="I23" s="1098"/>
      <c r="J23" s="36">
        <v>65</v>
      </c>
      <c r="K23" s="36">
        <v>8</v>
      </c>
      <c r="L23" s="326">
        <f t="shared" si="1"/>
        <v>73</v>
      </c>
    </row>
    <row r="24" spans="1:12" ht="15">
      <c r="A24" s="13" t="s">
        <v>701</v>
      </c>
      <c r="B24" s="36">
        <v>99</v>
      </c>
      <c r="C24" s="36">
        <v>129</v>
      </c>
      <c r="D24" s="319">
        <f t="shared" si="0"/>
        <v>228</v>
      </c>
      <c r="E24" s="248"/>
      <c r="F24" s="1096" t="s">
        <v>22</v>
      </c>
      <c r="G24" s="1097"/>
      <c r="H24" s="1097"/>
      <c r="I24" s="1098"/>
      <c r="J24" s="36">
        <v>0</v>
      </c>
      <c r="K24" s="36">
        <v>0</v>
      </c>
      <c r="L24" s="326">
        <f t="shared" si="1"/>
        <v>0</v>
      </c>
    </row>
    <row r="25" spans="1:12" ht="15">
      <c r="A25" s="13" t="s">
        <v>702</v>
      </c>
      <c r="B25" s="36">
        <v>146</v>
      </c>
      <c r="C25" s="36">
        <v>437</v>
      </c>
      <c r="D25" s="319">
        <f t="shared" si="0"/>
        <v>583</v>
      </c>
      <c r="E25" s="248"/>
      <c r="F25" s="1096" t="s">
        <v>23</v>
      </c>
      <c r="G25" s="1097"/>
      <c r="H25" s="1097"/>
      <c r="I25" s="1098"/>
      <c r="J25" s="36">
        <v>0</v>
      </c>
      <c r="K25" s="36">
        <v>0</v>
      </c>
      <c r="L25" s="326">
        <f t="shared" si="1"/>
        <v>0</v>
      </c>
    </row>
    <row r="26" spans="1:12" ht="15">
      <c r="A26" s="13" t="s">
        <v>703</v>
      </c>
      <c r="B26" s="36">
        <v>23</v>
      </c>
      <c r="C26" s="36">
        <v>159</v>
      </c>
      <c r="D26" s="319">
        <f t="shared" si="0"/>
        <v>182</v>
      </c>
      <c r="E26" s="248"/>
      <c r="F26" s="1096" t="s">
        <v>24</v>
      </c>
      <c r="G26" s="1097"/>
      <c r="H26" s="1097"/>
      <c r="I26" s="1098"/>
      <c r="J26" s="36">
        <v>0</v>
      </c>
      <c r="K26" s="36">
        <v>0</v>
      </c>
      <c r="L26" s="326">
        <f t="shared" si="1"/>
        <v>0</v>
      </c>
    </row>
    <row r="27" spans="1:12" ht="15">
      <c r="A27" s="13" t="s">
        <v>704</v>
      </c>
      <c r="B27" s="36">
        <v>21</v>
      </c>
      <c r="C27" s="36">
        <v>63</v>
      </c>
      <c r="D27" s="319">
        <f t="shared" si="0"/>
        <v>84</v>
      </c>
      <c r="E27" s="248"/>
      <c r="F27" s="1096" t="s">
        <v>25</v>
      </c>
      <c r="G27" s="1097"/>
      <c r="H27" s="1097"/>
      <c r="I27" s="1098"/>
      <c r="J27" s="36">
        <v>0</v>
      </c>
      <c r="K27" s="36">
        <v>0</v>
      </c>
      <c r="L27" s="326">
        <f t="shared" si="1"/>
        <v>0</v>
      </c>
    </row>
    <row r="28" spans="1:12" ht="15">
      <c r="A28" s="13" t="s">
        <v>705</v>
      </c>
      <c r="B28" s="36">
        <v>12</v>
      </c>
      <c r="C28" s="36">
        <v>170</v>
      </c>
      <c r="D28" s="319">
        <f t="shared" si="0"/>
        <v>182</v>
      </c>
      <c r="E28" s="248"/>
      <c r="F28" s="1096" t="s">
        <v>26</v>
      </c>
      <c r="G28" s="1097"/>
      <c r="H28" s="1097"/>
      <c r="I28" s="1098"/>
      <c r="J28" s="36">
        <v>0</v>
      </c>
      <c r="K28" s="36">
        <v>0</v>
      </c>
      <c r="L28" s="326">
        <f t="shared" si="1"/>
        <v>0</v>
      </c>
    </row>
    <row r="29" spans="1:12" ht="15">
      <c r="A29" s="13" t="s">
        <v>706</v>
      </c>
      <c r="B29" s="36">
        <v>27</v>
      </c>
      <c r="C29" s="36">
        <v>29</v>
      </c>
      <c r="D29" s="319">
        <f t="shared" si="0"/>
        <v>56</v>
      </c>
      <c r="E29" s="248"/>
      <c r="F29" s="1096" t="s">
        <v>27</v>
      </c>
      <c r="G29" s="1097"/>
      <c r="H29" s="1097"/>
      <c r="I29" s="1098"/>
      <c r="J29" s="143"/>
      <c r="K29" s="36">
        <v>242</v>
      </c>
      <c r="L29" s="326">
        <f t="shared" si="1"/>
        <v>242</v>
      </c>
    </row>
    <row r="30" spans="1:12" ht="15">
      <c r="A30" s="13" t="s">
        <v>707</v>
      </c>
      <c r="B30" s="36">
        <v>0</v>
      </c>
      <c r="C30" s="36">
        <v>0</v>
      </c>
      <c r="D30" s="319">
        <f t="shared" si="0"/>
        <v>0</v>
      </c>
      <c r="E30" s="248"/>
      <c r="F30" s="1080" t="s">
        <v>28</v>
      </c>
      <c r="G30" s="1081"/>
      <c r="H30" s="1081"/>
      <c r="I30" s="1081"/>
      <c r="J30" s="115">
        <v>60</v>
      </c>
      <c r="K30" s="144"/>
      <c r="L30" s="326">
        <f t="shared" si="1"/>
        <v>60</v>
      </c>
    </row>
    <row r="31" spans="1:12" ht="15">
      <c r="A31" s="13" t="s">
        <v>708</v>
      </c>
      <c r="B31" s="36">
        <v>32</v>
      </c>
      <c r="C31" s="36">
        <v>281</v>
      </c>
      <c r="D31" s="319">
        <f t="shared" si="0"/>
        <v>313</v>
      </c>
      <c r="E31" s="248"/>
      <c r="F31" s="1080" t="s">
        <v>29</v>
      </c>
      <c r="G31" s="1081"/>
      <c r="H31" s="1081"/>
      <c r="I31" s="1081"/>
      <c r="J31" s="36">
        <v>19542</v>
      </c>
      <c r="K31" s="37">
        <v>15221</v>
      </c>
      <c r="L31" s="326">
        <f t="shared" si="1"/>
        <v>34763</v>
      </c>
    </row>
    <row r="32" spans="1:12" ht="15">
      <c r="A32" s="13" t="s">
        <v>787</v>
      </c>
      <c r="B32" s="36">
        <v>0</v>
      </c>
      <c r="C32" s="36">
        <v>0</v>
      </c>
      <c r="D32" s="319">
        <f t="shared" si="0"/>
        <v>0</v>
      </c>
      <c r="E32" s="248"/>
      <c r="F32" s="1080" t="s">
        <v>30</v>
      </c>
      <c r="G32" s="1081"/>
      <c r="H32" s="1081"/>
      <c r="I32" s="1081"/>
      <c r="J32" s="36">
        <v>230</v>
      </c>
      <c r="K32" s="36">
        <v>0</v>
      </c>
      <c r="L32" s="326">
        <f t="shared" si="1"/>
        <v>230</v>
      </c>
    </row>
    <row r="33" spans="1:12" s="17" customFormat="1" ht="15">
      <c r="A33" s="13" t="s">
        <v>788</v>
      </c>
      <c r="B33" s="36">
        <v>0</v>
      </c>
      <c r="C33" s="36">
        <v>0</v>
      </c>
      <c r="D33" s="319">
        <f t="shared" si="0"/>
        <v>0</v>
      </c>
      <c r="E33" s="250"/>
      <c r="F33" s="1080" t="s">
        <v>31</v>
      </c>
      <c r="G33" s="1081"/>
      <c r="H33" s="1081"/>
      <c r="I33" s="1081"/>
      <c r="J33" s="36">
        <v>0</v>
      </c>
      <c r="K33" s="36">
        <v>0</v>
      </c>
      <c r="L33" s="326">
        <f t="shared" si="1"/>
        <v>0</v>
      </c>
    </row>
    <row r="34" spans="1:12" s="17" customFormat="1" ht="15.75" thickBot="1">
      <c r="A34" s="13" t="s">
        <v>789</v>
      </c>
      <c r="B34" s="36">
        <v>23</v>
      </c>
      <c r="C34" s="36">
        <v>397</v>
      </c>
      <c r="D34" s="319">
        <f t="shared" si="0"/>
        <v>420</v>
      </c>
      <c r="E34" s="250"/>
      <c r="F34" s="1158" t="s">
        <v>76</v>
      </c>
      <c r="G34" s="1159"/>
      <c r="H34" s="1159"/>
      <c r="I34" s="1159"/>
      <c r="J34" s="116">
        <v>0</v>
      </c>
      <c r="K34" s="116">
        <v>0</v>
      </c>
      <c r="L34" s="327">
        <f>K34+J34</f>
        <v>0</v>
      </c>
    </row>
    <row r="35" spans="1:12" ht="15">
      <c r="A35" s="13" t="s">
        <v>709</v>
      </c>
      <c r="B35" s="36">
        <v>20</v>
      </c>
      <c r="C35" s="36">
        <v>305</v>
      </c>
      <c r="D35" s="319">
        <f t="shared" si="0"/>
        <v>325</v>
      </c>
      <c r="E35" s="248"/>
      <c r="F35" s="38" t="s">
        <v>32</v>
      </c>
      <c r="G35" s="39"/>
      <c r="H35" s="39"/>
      <c r="I35" s="39"/>
      <c r="J35" s="40"/>
      <c r="K35" s="40"/>
      <c r="L35" s="328">
        <v>2</v>
      </c>
    </row>
    <row r="36" spans="1:12" ht="15">
      <c r="A36" s="13" t="s">
        <v>710</v>
      </c>
      <c r="B36" s="36">
        <v>49</v>
      </c>
      <c r="C36" s="36">
        <v>72</v>
      </c>
      <c r="D36" s="319">
        <f t="shared" si="0"/>
        <v>121</v>
      </c>
      <c r="E36" s="248"/>
      <c r="F36" s="41" t="s">
        <v>33</v>
      </c>
      <c r="G36" s="42"/>
      <c r="H36" s="42"/>
      <c r="I36" s="42"/>
      <c r="J36" s="42"/>
      <c r="K36" s="43"/>
      <c r="L36" s="328">
        <v>199</v>
      </c>
    </row>
    <row r="37" spans="1:12" ht="15">
      <c r="A37" s="13" t="s">
        <v>711</v>
      </c>
      <c r="B37" s="36">
        <v>121</v>
      </c>
      <c r="C37" s="36">
        <v>130</v>
      </c>
      <c r="D37" s="319">
        <f t="shared" si="0"/>
        <v>251</v>
      </c>
      <c r="E37" s="248"/>
      <c r="F37" s="41" t="s">
        <v>34</v>
      </c>
      <c r="G37" s="42"/>
      <c r="H37" s="42"/>
      <c r="I37" s="42"/>
      <c r="J37" s="42"/>
      <c r="K37" s="43"/>
      <c r="L37" s="328">
        <v>108</v>
      </c>
    </row>
    <row r="38" spans="1:12" ht="15">
      <c r="A38" s="13" t="s">
        <v>712</v>
      </c>
      <c r="B38" s="36">
        <v>95</v>
      </c>
      <c r="C38" s="36">
        <v>280</v>
      </c>
      <c r="D38" s="319">
        <f t="shared" si="0"/>
        <v>375</v>
      </c>
      <c r="E38" s="248"/>
      <c r="F38" s="41" t="s">
        <v>35</v>
      </c>
      <c r="G38" s="42"/>
      <c r="H38" s="42"/>
      <c r="I38" s="42"/>
      <c r="J38" s="42"/>
      <c r="K38" s="43"/>
      <c r="L38" s="328">
        <v>1</v>
      </c>
    </row>
    <row r="39" spans="1:12" ht="15">
      <c r="A39" s="13" t="s">
        <v>785</v>
      </c>
      <c r="B39" s="36">
        <v>122</v>
      </c>
      <c r="C39" s="36">
        <v>385</v>
      </c>
      <c r="D39" s="319">
        <f t="shared" si="0"/>
        <v>507</v>
      </c>
      <c r="E39" s="248"/>
      <c r="F39" s="41" t="s">
        <v>36</v>
      </c>
      <c r="G39" s="42"/>
      <c r="H39" s="42"/>
      <c r="I39" s="42"/>
      <c r="J39" s="42"/>
      <c r="K39" s="43"/>
      <c r="L39" s="328">
        <v>0</v>
      </c>
    </row>
    <row r="40" spans="1:12" ht="15.75" thickBot="1">
      <c r="A40" s="13" t="s">
        <v>713</v>
      </c>
      <c r="B40" s="36">
        <v>306</v>
      </c>
      <c r="C40" s="36">
        <v>251</v>
      </c>
      <c r="D40" s="319">
        <f t="shared" si="0"/>
        <v>557</v>
      </c>
      <c r="E40" s="248"/>
      <c r="F40" s="44" t="s">
        <v>37</v>
      </c>
      <c r="G40" s="45"/>
      <c r="H40" s="45"/>
      <c r="I40" s="45"/>
      <c r="J40" s="45"/>
      <c r="K40" s="46"/>
      <c r="L40" s="328">
        <v>907</v>
      </c>
    </row>
    <row r="41" spans="1:12" ht="15.75" thickBot="1">
      <c r="A41" s="13" t="s">
        <v>714</v>
      </c>
      <c r="B41" s="36">
        <v>44</v>
      </c>
      <c r="C41" s="36">
        <v>239</v>
      </c>
      <c r="D41" s="319">
        <f t="shared" si="0"/>
        <v>283</v>
      </c>
      <c r="E41" s="248"/>
      <c r="F41" s="44" t="s">
        <v>791</v>
      </c>
      <c r="G41" s="45"/>
      <c r="H41" s="45"/>
      <c r="I41" s="45"/>
      <c r="J41" s="45"/>
      <c r="K41" s="46"/>
      <c r="L41" s="328">
        <v>0</v>
      </c>
    </row>
    <row r="42" spans="1:12" ht="15.75" thickBot="1">
      <c r="A42" s="13" t="s">
        <v>715</v>
      </c>
      <c r="B42" s="36">
        <v>92</v>
      </c>
      <c r="C42" s="36">
        <v>181</v>
      </c>
      <c r="D42" s="319">
        <f t="shared" si="0"/>
        <v>273</v>
      </c>
      <c r="E42" s="248"/>
      <c r="F42" s="44" t="s">
        <v>792</v>
      </c>
      <c r="G42" s="45"/>
      <c r="H42" s="45"/>
      <c r="I42" s="45"/>
      <c r="J42" s="45"/>
      <c r="K42" s="46"/>
      <c r="L42" s="328">
        <v>0</v>
      </c>
    </row>
    <row r="43" spans="1:12" ht="16.5" thickBot="1">
      <c r="A43" s="13" t="s">
        <v>716</v>
      </c>
      <c r="B43" s="36">
        <v>103</v>
      </c>
      <c r="C43" s="36">
        <v>53</v>
      </c>
      <c r="D43" s="319">
        <f t="shared" si="0"/>
        <v>156</v>
      </c>
      <c r="E43" s="251"/>
      <c r="F43" s="44" t="s">
        <v>793</v>
      </c>
      <c r="G43" s="45"/>
      <c r="H43" s="45"/>
      <c r="I43" s="45"/>
      <c r="J43" s="45"/>
      <c r="K43" s="46"/>
      <c r="L43" s="328">
        <v>222</v>
      </c>
    </row>
    <row r="44" spans="1:5" ht="15.75">
      <c r="A44" s="13" t="s">
        <v>717</v>
      </c>
      <c r="B44" s="36">
        <v>8</v>
      </c>
      <c r="C44" s="36">
        <v>9</v>
      </c>
      <c r="D44" s="319">
        <f t="shared" si="0"/>
        <v>17</v>
      </c>
      <c r="E44" s="251"/>
    </row>
    <row r="45" spans="1:9" ht="12" customHeight="1" thickBot="1">
      <c r="A45" s="13" t="s">
        <v>718</v>
      </c>
      <c r="B45" s="36">
        <v>64</v>
      </c>
      <c r="C45" s="36">
        <v>306</v>
      </c>
      <c r="D45" s="319">
        <f t="shared" si="0"/>
        <v>370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47</v>
      </c>
      <c r="C47" s="36">
        <v>51</v>
      </c>
      <c r="D47" s="319">
        <f t="shared" si="0"/>
        <v>98</v>
      </c>
      <c r="E47" s="248"/>
      <c r="F47" s="20" t="s">
        <v>150</v>
      </c>
      <c r="G47" s="33"/>
      <c r="H47" s="33"/>
      <c r="I47" s="33"/>
      <c r="J47" s="147"/>
      <c r="K47" s="148"/>
      <c r="L47" s="329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>
        <v>2</v>
      </c>
      <c r="N48" s="1165"/>
      <c r="O48" s="1165"/>
      <c r="P48" s="1165"/>
      <c r="Q48" s="1165"/>
    </row>
    <row r="49" spans="1:17" ht="16.5">
      <c r="A49" s="13" t="s">
        <v>790</v>
      </c>
      <c r="B49" s="36">
        <v>0</v>
      </c>
      <c r="C49" s="36">
        <v>0</v>
      </c>
      <c r="D49" s="319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29">
        <v>96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14</v>
      </c>
      <c r="C50" s="36">
        <v>297</v>
      </c>
      <c r="D50" s="320">
        <f t="shared" si="0"/>
        <v>311</v>
      </c>
      <c r="E50" s="248"/>
      <c r="F50" s="20" t="s">
        <v>153</v>
      </c>
      <c r="G50" s="33"/>
      <c r="H50" s="33"/>
      <c r="I50" s="33"/>
      <c r="J50" s="147"/>
      <c r="K50" s="148"/>
      <c r="L50" s="329">
        <v>0</v>
      </c>
    </row>
    <row r="51" spans="1:12" ht="17.25" thickBot="1">
      <c r="A51" s="112" t="s">
        <v>723</v>
      </c>
      <c r="B51" s="113">
        <f>SUM(B13:B50)</f>
        <v>2136</v>
      </c>
      <c r="C51" s="113">
        <f>SUM(C13:C50)</f>
        <v>8811</v>
      </c>
      <c r="D51" s="321">
        <f t="shared" si="0"/>
        <v>10947</v>
      </c>
      <c r="E51" s="248"/>
      <c r="F51" s="20" t="s">
        <v>154</v>
      </c>
      <c r="G51" s="33"/>
      <c r="H51" s="33"/>
      <c r="I51" s="33"/>
      <c r="J51" s="147"/>
      <c r="K51" s="148"/>
      <c r="L51" s="329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7078</v>
      </c>
      <c r="E52" s="248"/>
      <c r="F52" s="20" t="s">
        <v>155</v>
      </c>
      <c r="G52" s="33"/>
      <c r="H52" s="33"/>
      <c r="I52" s="33"/>
      <c r="J52" s="147"/>
      <c r="K52" s="148"/>
      <c r="L52" s="329">
        <v>143</v>
      </c>
    </row>
    <row r="53" spans="1:12" ht="16.5">
      <c r="A53" s="50" t="s">
        <v>42</v>
      </c>
      <c r="B53" s="51"/>
      <c r="C53" s="52"/>
      <c r="D53" s="1312">
        <f>SUM(D52+D51)</f>
        <v>18025</v>
      </c>
      <c r="E53" s="248"/>
      <c r="F53" s="20" t="s">
        <v>156</v>
      </c>
      <c r="G53" s="33"/>
      <c r="H53" s="33"/>
      <c r="I53" s="33"/>
      <c r="J53" s="147"/>
      <c r="K53" s="148"/>
      <c r="L53" s="329">
        <v>13</v>
      </c>
    </row>
    <row r="54" spans="1:12" ht="17.25" thickBot="1">
      <c r="A54" s="48" t="s">
        <v>43</v>
      </c>
      <c r="B54" s="49"/>
      <c r="C54" s="53" t="s">
        <v>44</v>
      </c>
      <c r="D54" s="1313"/>
      <c r="E54" s="248"/>
      <c r="F54" s="20" t="s">
        <v>157</v>
      </c>
      <c r="G54" s="33"/>
      <c r="H54" s="33"/>
      <c r="I54" s="33"/>
      <c r="J54" s="147"/>
      <c r="K54" s="148"/>
      <c r="L54" s="329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330" t="s">
        <v>1</v>
      </c>
      <c r="B64" s="1332" t="s">
        <v>46</v>
      </c>
      <c r="C64" s="330"/>
      <c r="D64" s="1334" t="s">
        <v>795</v>
      </c>
      <c r="E64" s="1334"/>
      <c r="F64" s="1335"/>
      <c r="G64" s="1336" t="s">
        <v>798</v>
      </c>
      <c r="H64" s="1314" t="s">
        <v>77</v>
      </c>
      <c r="I64" s="1316" t="s">
        <v>78</v>
      </c>
      <c r="J64" s="1316" t="s">
        <v>79</v>
      </c>
      <c r="K64" s="1316" t="s">
        <v>80</v>
      </c>
      <c r="L64" s="1324" t="s">
        <v>784</v>
      </c>
    </row>
    <row r="65" spans="1:14" ht="28.5" customHeight="1" thickBot="1">
      <c r="A65" s="1331"/>
      <c r="B65" s="1333"/>
      <c r="C65" s="331" t="s">
        <v>47</v>
      </c>
      <c r="D65" s="332" t="s">
        <v>796</v>
      </c>
      <c r="E65" s="332" t="s">
        <v>797</v>
      </c>
      <c r="F65" s="333" t="s">
        <v>48</v>
      </c>
      <c r="G65" s="1337"/>
      <c r="H65" s="1315"/>
      <c r="I65" s="1317"/>
      <c r="J65" s="1317"/>
      <c r="K65" s="1317"/>
      <c r="L65" s="1325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34">
        <f>E66+D66+C66</f>
        <v>0</v>
      </c>
      <c r="G66" s="159">
        <v>0</v>
      </c>
      <c r="H66" s="35">
        <v>0</v>
      </c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137</v>
      </c>
      <c r="C67" s="163">
        <v>125</v>
      </c>
      <c r="D67" s="164">
        <v>0</v>
      </c>
      <c r="E67" s="165">
        <v>1</v>
      </c>
      <c r="F67" s="335">
        <f aca="true" t="shared" si="2" ref="F67:F85">E67+D67+C67</f>
        <v>126</v>
      </c>
      <c r="G67" s="159">
        <v>471</v>
      </c>
      <c r="H67" s="35">
        <v>22</v>
      </c>
      <c r="I67" s="340">
        <f aca="true" t="shared" si="3" ref="I67:I86">_xlfn.IFERROR(SUM(H67*$N$66),0)</f>
        <v>660</v>
      </c>
      <c r="J67" s="341">
        <f aca="true" t="shared" si="4" ref="J67:J86">_xlfn.IFERROR(SUM(G67/I67)*100,0)</f>
        <v>71.36363636363636</v>
      </c>
      <c r="K67" s="342">
        <f aca="true" t="shared" si="5" ref="K67:K86">_xlfn.IFERROR(SUM(G67/F67),0)</f>
        <v>3.738095238095238</v>
      </c>
      <c r="L67" s="58">
        <v>11</v>
      </c>
      <c r="N67" s="1210" t="s">
        <v>830</v>
      </c>
      <c r="O67" s="1211"/>
      <c r="P67" s="1212"/>
      <c r="Q67" s="1192" t="s">
        <v>834</v>
      </c>
      <c r="R67" s="1193"/>
      <c r="S67" s="1194"/>
    </row>
    <row r="68" spans="1:19" ht="15">
      <c r="A68" s="57" t="s">
        <v>132</v>
      </c>
      <c r="B68" s="162">
        <v>221</v>
      </c>
      <c r="C68" s="163">
        <v>209</v>
      </c>
      <c r="D68" s="164">
        <v>0</v>
      </c>
      <c r="E68" s="165">
        <v>0</v>
      </c>
      <c r="F68" s="335">
        <f t="shared" si="2"/>
        <v>209</v>
      </c>
      <c r="G68" s="159">
        <v>632</v>
      </c>
      <c r="H68" s="35">
        <v>20</v>
      </c>
      <c r="I68" s="340">
        <f t="shared" si="3"/>
        <v>600</v>
      </c>
      <c r="J68" s="341">
        <f t="shared" si="4"/>
        <v>105.33333333333333</v>
      </c>
      <c r="K68" s="342">
        <f t="shared" si="5"/>
        <v>3.0239234449760763</v>
      </c>
      <c r="L68" s="58">
        <v>12</v>
      </c>
      <c r="N68" s="1213"/>
      <c r="O68" s="1214"/>
      <c r="P68" s="1215"/>
      <c r="Q68" s="1195"/>
      <c r="R68" s="1196"/>
      <c r="S68" s="1197"/>
    </row>
    <row r="69" spans="1:19" ht="15">
      <c r="A69" s="56" t="s">
        <v>133</v>
      </c>
      <c r="B69" s="162">
        <v>51</v>
      </c>
      <c r="C69" s="163">
        <v>48</v>
      </c>
      <c r="D69" s="164">
        <v>0</v>
      </c>
      <c r="E69" s="165">
        <v>0</v>
      </c>
      <c r="F69" s="335">
        <f t="shared" si="2"/>
        <v>48</v>
      </c>
      <c r="G69" s="159">
        <v>145</v>
      </c>
      <c r="H69" s="35">
        <v>14</v>
      </c>
      <c r="I69" s="340">
        <f t="shared" si="3"/>
        <v>420</v>
      </c>
      <c r="J69" s="341">
        <f t="shared" si="4"/>
        <v>34.523809523809526</v>
      </c>
      <c r="K69" s="342">
        <f t="shared" si="5"/>
        <v>3.0208333333333335</v>
      </c>
      <c r="L69" s="58">
        <v>3</v>
      </c>
      <c r="N69" s="1213"/>
      <c r="O69" s="1214"/>
      <c r="P69" s="1215"/>
      <c r="Q69" s="1195"/>
      <c r="R69" s="1196"/>
      <c r="S69" s="1197"/>
    </row>
    <row r="70" spans="1:19" ht="15.75" thickBot="1">
      <c r="A70" s="56" t="s">
        <v>134</v>
      </c>
      <c r="B70" s="162">
        <v>249</v>
      </c>
      <c r="C70" s="163">
        <v>185</v>
      </c>
      <c r="D70" s="164">
        <v>2</v>
      </c>
      <c r="E70" s="165">
        <v>34</v>
      </c>
      <c r="F70" s="335">
        <f t="shared" si="2"/>
        <v>221</v>
      </c>
      <c r="G70" s="159">
        <v>1156</v>
      </c>
      <c r="H70" s="35">
        <v>26</v>
      </c>
      <c r="I70" s="340">
        <f t="shared" si="3"/>
        <v>780</v>
      </c>
      <c r="J70" s="341">
        <f t="shared" si="4"/>
        <v>148.2051282051282</v>
      </c>
      <c r="K70" s="342">
        <f t="shared" si="5"/>
        <v>5.230769230769231</v>
      </c>
      <c r="L70" s="58">
        <v>25</v>
      </c>
      <c r="N70" s="1216"/>
      <c r="O70" s="1217"/>
      <c r="P70" s="1218"/>
      <c r="Q70" s="1198"/>
      <c r="R70" s="1199"/>
      <c r="S70" s="1200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35">
        <f t="shared" si="2"/>
        <v>0</v>
      </c>
      <c r="G71" s="159">
        <v>0</v>
      </c>
      <c r="H71" s="35">
        <v>0</v>
      </c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>
        <v>0</v>
      </c>
      <c r="O71" s="101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35">
        <f t="shared" si="2"/>
        <v>0</v>
      </c>
      <c r="G72" s="159">
        <v>0</v>
      </c>
      <c r="H72" s="35">
        <v>0</v>
      </c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>
        <v>0</v>
      </c>
      <c r="N72" s="1192" t="s">
        <v>831</v>
      </c>
      <c r="O72" s="1193"/>
      <c r="P72" s="1194"/>
      <c r="Q72" s="1201" t="s">
        <v>835</v>
      </c>
      <c r="R72" s="1202"/>
      <c r="S72" s="1203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35">
        <f t="shared" si="2"/>
        <v>0</v>
      </c>
      <c r="G73" s="159">
        <v>0</v>
      </c>
      <c r="H73" s="35">
        <v>0</v>
      </c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>
        <v>0</v>
      </c>
      <c r="N73" s="1195"/>
      <c r="O73" s="1196"/>
      <c r="P73" s="1197"/>
      <c r="Q73" s="1204"/>
      <c r="R73" s="1205"/>
      <c r="S73" s="1206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35">
        <f t="shared" si="2"/>
        <v>0</v>
      </c>
      <c r="G74" s="159">
        <v>0</v>
      </c>
      <c r="H74" s="35">
        <v>0</v>
      </c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>
        <v>0</v>
      </c>
      <c r="N74" s="1198"/>
      <c r="O74" s="1199"/>
      <c r="P74" s="1200"/>
      <c r="Q74" s="1207"/>
      <c r="R74" s="1208"/>
      <c r="S74" s="1209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35">
        <f t="shared" si="2"/>
        <v>0</v>
      </c>
      <c r="G75" s="159">
        <v>0</v>
      </c>
      <c r="H75" s="35">
        <v>0</v>
      </c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>
        <v>0</v>
      </c>
      <c r="N75" s="1213" t="s">
        <v>832</v>
      </c>
      <c r="O75" s="1214"/>
      <c r="P75" s="1215"/>
    </row>
    <row r="76" spans="1:16" ht="15">
      <c r="A76" s="56" t="s">
        <v>140</v>
      </c>
      <c r="B76" s="162">
        <v>151</v>
      </c>
      <c r="C76" s="163">
        <v>127</v>
      </c>
      <c r="D76" s="164">
        <v>0</v>
      </c>
      <c r="E76" s="165">
        <v>2</v>
      </c>
      <c r="F76" s="335">
        <f t="shared" si="2"/>
        <v>129</v>
      </c>
      <c r="G76" s="159">
        <v>578</v>
      </c>
      <c r="H76" s="35">
        <v>11</v>
      </c>
      <c r="I76" s="340">
        <f t="shared" si="3"/>
        <v>330</v>
      </c>
      <c r="J76" s="341">
        <f t="shared" si="4"/>
        <v>175.15151515151516</v>
      </c>
      <c r="K76" s="342">
        <f t="shared" si="5"/>
        <v>4.48062015503876</v>
      </c>
      <c r="L76" s="58">
        <v>12</v>
      </c>
      <c r="N76" s="1213"/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35">
        <f t="shared" si="2"/>
        <v>0</v>
      </c>
      <c r="G77" s="159">
        <v>0</v>
      </c>
      <c r="H77" s="35">
        <v>0</v>
      </c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>
        <v>0</v>
      </c>
      <c r="N77" s="1213"/>
      <c r="O77" s="1214"/>
      <c r="P77" s="1215"/>
    </row>
    <row r="78" spans="1:16" ht="15.75" thickBot="1">
      <c r="A78" s="56" t="s">
        <v>142</v>
      </c>
      <c r="B78" s="162">
        <v>0</v>
      </c>
      <c r="C78" s="163">
        <v>4</v>
      </c>
      <c r="D78" s="164">
        <v>0</v>
      </c>
      <c r="E78" s="165">
        <v>0</v>
      </c>
      <c r="F78" s="335">
        <f t="shared" si="2"/>
        <v>4</v>
      </c>
      <c r="G78" s="159">
        <v>10</v>
      </c>
      <c r="H78" s="35">
        <v>3</v>
      </c>
      <c r="I78" s="340">
        <f t="shared" si="3"/>
        <v>90</v>
      </c>
      <c r="J78" s="341">
        <f t="shared" si="4"/>
        <v>11.11111111111111</v>
      </c>
      <c r="K78" s="342">
        <f t="shared" si="5"/>
        <v>2.5</v>
      </c>
      <c r="L78" s="58">
        <v>0</v>
      </c>
      <c r="N78" s="1216"/>
      <c r="O78" s="1217"/>
      <c r="P78" s="1218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335">
        <f t="shared" si="2"/>
        <v>0</v>
      </c>
      <c r="G79" s="159">
        <v>0</v>
      </c>
      <c r="H79" s="35">
        <v>0</v>
      </c>
      <c r="I79" s="340">
        <f t="shared" si="3"/>
        <v>0</v>
      </c>
      <c r="J79" s="341">
        <f t="shared" si="4"/>
        <v>0</v>
      </c>
      <c r="K79" s="342">
        <f t="shared" si="5"/>
        <v>0</v>
      </c>
      <c r="L79" s="58">
        <v>0</v>
      </c>
      <c r="N79" s="1192" t="s">
        <v>833</v>
      </c>
      <c r="O79" s="1193"/>
      <c r="P79" s="1194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335">
        <f t="shared" si="2"/>
        <v>0</v>
      </c>
      <c r="G80" s="159">
        <v>0</v>
      </c>
      <c r="H80" s="35">
        <v>1</v>
      </c>
      <c r="I80" s="340">
        <f t="shared" si="3"/>
        <v>30</v>
      </c>
      <c r="J80" s="341">
        <f t="shared" si="4"/>
        <v>0</v>
      </c>
      <c r="K80" s="342">
        <f t="shared" si="5"/>
        <v>0</v>
      </c>
      <c r="L80" s="58">
        <v>0</v>
      </c>
      <c r="N80" s="1195"/>
      <c r="O80" s="1196"/>
      <c r="P80" s="1197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35">
        <f t="shared" si="2"/>
        <v>0</v>
      </c>
      <c r="G81" s="159">
        <v>0</v>
      </c>
      <c r="H81" s="35">
        <v>0</v>
      </c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>
        <v>0</v>
      </c>
      <c r="N81" s="1195"/>
      <c r="O81" s="1196"/>
      <c r="P81" s="1197"/>
    </row>
    <row r="82" spans="1:16" ht="15.75" thickBot="1">
      <c r="A82" s="56" t="s">
        <v>146</v>
      </c>
      <c r="B82" s="162">
        <v>0</v>
      </c>
      <c r="C82" s="163">
        <v>2</v>
      </c>
      <c r="D82" s="164">
        <v>0</v>
      </c>
      <c r="E82" s="165">
        <v>0</v>
      </c>
      <c r="F82" s="335">
        <f t="shared" si="2"/>
        <v>2</v>
      </c>
      <c r="G82" s="159">
        <v>7</v>
      </c>
      <c r="H82" s="35">
        <v>8</v>
      </c>
      <c r="I82" s="340">
        <f t="shared" si="3"/>
        <v>240</v>
      </c>
      <c r="J82" s="341">
        <f t="shared" si="4"/>
        <v>2.9166666666666665</v>
      </c>
      <c r="K82" s="342">
        <f t="shared" si="5"/>
        <v>3.5</v>
      </c>
      <c r="L82" s="58">
        <v>0</v>
      </c>
      <c r="N82" s="1198"/>
      <c r="O82" s="1199"/>
      <c r="P82" s="1200"/>
    </row>
    <row r="83" spans="1:12" ht="15">
      <c r="A83" s="56" t="s">
        <v>147</v>
      </c>
      <c r="B83" s="162">
        <v>0</v>
      </c>
      <c r="C83" s="163">
        <v>27</v>
      </c>
      <c r="D83" s="164">
        <v>0</v>
      </c>
      <c r="E83" s="165">
        <v>0</v>
      </c>
      <c r="F83" s="335">
        <f t="shared" si="2"/>
        <v>27</v>
      </c>
      <c r="G83" s="159">
        <v>151</v>
      </c>
      <c r="H83" s="35">
        <v>7</v>
      </c>
      <c r="I83" s="340">
        <f t="shared" si="3"/>
        <v>210</v>
      </c>
      <c r="J83" s="341">
        <f t="shared" si="4"/>
        <v>71.9047619047619</v>
      </c>
      <c r="K83" s="342">
        <f t="shared" si="5"/>
        <v>5.592592592592593</v>
      </c>
      <c r="L83" s="58">
        <v>7</v>
      </c>
    </row>
    <row r="84" spans="1:12" ht="15">
      <c r="A84" s="56" t="s">
        <v>148</v>
      </c>
      <c r="B84" s="162">
        <v>0</v>
      </c>
      <c r="C84" s="163">
        <v>28</v>
      </c>
      <c r="D84" s="164">
        <v>1</v>
      </c>
      <c r="E84" s="165">
        <v>8</v>
      </c>
      <c r="F84" s="335">
        <f t="shared" si="2"/>
        <v>37</v>
      </c>
      <c r="G84" s="159">
        <v>51</v>
      </c>
      <c r="H84" s="35">
        <v>7</v>
      </c>
      <c r="I84" s="340">
        <f t="shared" si="3"/>
        <v>210</v>
      </c>
      <c r="J84" s="341">
        <f t="shared" si="4"/>
        <v>24.285714285714285</v>
      </c>
      <c r="K84" s="342">
        <f t="shared" si="5"/>
        <v>1.3783783783783783</v>
      </c>
      <c r="L84" s="58">
        <v>7</v>
      </c>
    </row>
    <row r="85" spans="1:12" ht="15">
      <c r="A85" s="56" t="s">
        <v>149</v>
      </c>
      <c r="B85" s="162">
        <v>51</v>
      </c>
      <c r="C85" s="163">
        <v>47</v>
      </c>
      <c r="D85" s="164">
        <v>0</v>
      </c>
      <c r="E85" s="165">
        <v>0</v>
      </c>
      <c r="F85" s="335">
        <f t="shared" si="2"/>
        <v>47</v>
      </c>
      <c r="G85" s="159">
        <v>226</v>
      </c>
      <c r="H85" s="35">
        <v>14</v>
      </c>
      <c r="I85" s="340">
        <f t="shared" si="3"/>
        <v>420</v>
      </c>
      <c r="J85" s="341">
        <f t="shared" si="4"/>
        <v>53.80952380952381</v>
      </c>
      <c r="K85" s="342">
        <f t="shared" si="5"/>
        <v>4.808510638297872</v>
      </c>
      <c r="L85" s="58">
        <v>4</v>
      </c>
    </row>
    <row r="86" spans="1:12" ht="15.75" thickBot="1">
      <c r="A86" s="337" t="s">
        <v>6</v>
      </c>
      <c r="B86" s="338">
        <f aca="true" t="shared" si="6" ref="B86:H86">SUM(B66:B85)</f>
        <v>860</v>
      </c>
      <c r="C86" s="339">
        <f t="shared" si="6"/>
        <v>802</v>
      </c>
      <c r="D86" s="336">
        <f t="shared" si="6"/>
        <v>3</v>
      </c>
      <c r="E86" s="336">
        <f t="shared" si="6"/>
        <v>45</v>
      </c>
      <c r="F86" s="336">
        <f t="shared" si="6"/>
        <v>850</v>
      </c>
      <c r="G86" s="343">
        <f t="shared" si="6"/>
        <v>3427</v>
      </c>
      <c r="H86" s="336">
        <f t="shared" si="6"/>
        <v>133</v>
      </c>
      <c r="I86" s="336">
        <f t="shared" si="3"/>
        <v>3990</v>
      </c>
      <c r="J86" s="336">
        <f t="shared" si="4"/>
        <v>85.88972431077694</v>
      </c>
      <c r="K86" s="336">
        <f t="shared" si="5"/>
        <v>4.031764705882353</v>
      </c>
      <c r="L86" s="344">
        <f>SUM(L66:L85)</f>
        <v>81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326" t="s">
        <v>735</v>
      </c>
      <c r="B89" s="1327"/>
      <c r="C89" s="1318" t="s">
        <v>733</v>
      </c>
      <c r="D89" s="1319"/>
      <c r="E89" s="1319"/>
      <c r="F89" s="1319"/>
      <c r="G89" s="1319"/>
      <c r="H89" s="1319"/>
      <c r="I89" s="1319"/>
      <c r="J89" s="132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28"/>
      <c r="B90" s="1329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09" t="s">
        <v>41</v>
      </c>
      <c r="B91" s="72" t="s">
        <v>731</v>
      </c>
      <c r="C91" s="73">
        <v>1</v>
      </c>
      <c r="D91" s="74">
        <v>18</v>
      </c>
      <c r="E91" s="74">
        <v>16</v>
      </c>
      <c r="F91" s="74">
        <v>11</v>
      </c>
      <c r="G91" s="74">
        <v>11</v>
      </c>
      <c r="H91" s="74">
        <v>3</v>
      </c>
      <c r="I91" s="74">
        <v>3</v>
      </c>
      <c r="J91" s="61">
        <v>0</v>
      </c>
      <c r="K91" s="350">
        <f aca="true" t="shared" si="7" ref="K91:K99">SUM(J91+I91+H91+G91+F91+E91+D91+C91)</f>
        <v>63</v>
      </c>
      <c r="L91" s="6"/>
      <c r="M91" s="6"/>
      <c r="N91" s="6"/>
      <c r="O91" s="6"/>
      <c r="P91" s="6"/>
      <c r="Q91" s="6"/>
      <c r="R91" s="6"/>
    </row>
    <row r="92" spans="1:11" ht="15">
      <c r="A92" s="1310"/>
      <c r="B92" s="68" t="s">
        <v>730</v>
      </c>
      <c r="C92" s="70">
        <v>3</v>
      </c>
      <c r="D92" s="67">
        <v>23</v>
      </c>
      <c r="E92" s="67">
        <v>32</v>
      </c>
      <c r="F92" s="67">
        <v>35</v>
      </c>
      <c r="G92" s="67">
        <v>13</v>
      </c>
      <c r="H92" s="67">
        <v>4</v>
      </c>
      <c r="I92" s="67">
        <v>1</v>
      </c>
      <c r="J92" s="71">
        <v>0</v>
      </c>
      <c r="K92" s="351">
        <f t="shared" si="7"/>
        <v>111</v>
      </c>
    </row>
    <row r="93" spans="1:11" ht="15.75" thickBot="1">
      <c r="A93" s="1311"/>
      <c r="B93" s="354" t="s">
        <v>6</v>
      </c>
      <c r="C93" s="355">
        <f aca="true" t="shared" si="8" ref="C93:J93">SUM(C91+C92)</f>
        <v>4</v>
      </c>
      <c r="D93" s="356">
        <f t="shared" si="8"/>
        <v>41</v>
      </c>
      <c r="E93" s="356">
        <f t="shared" si="8"/>
        <v>48</v>
      </c>
      <c r="F93" s="356">
        <f t="shared" si="8"/>
        <v>46</v>
      </c>
      <c r="G93" s="356">
        <f t="shared" si="8"/>
        <v>24</v>
      </c>
      <c r="H93" s="356">
        <f t="shared" si="8"/>
        <v>7</v>
      </c>
      <c r="I93" s="356">
        <f t="shared" si="8"/>
        <v>4</v>
      </c>
      <c r="J93" s="357">
        <f t="shared" si="8"/>
        <v>0</v>
      </c>
      <c r="K93" s="352">
        <f t="shared" si="7"/>
        <v>174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53">
        <f t="shared" si="7"/>
        <v>0</v>
      </c>
    </row>
    <row r="95" spans="1:11" ht="15">
      <c r="A95" s="1321" t="s">
        <v>55</v>
      </c>
      <c r="B95" s="60" t="s">
        <v>728</v>
      </c>
      <c r="C95" s="73">
        <v>4</v>
      </c>
      <c r="D95" s="74">
        <v>41</v>
      </c>
      <c r="E95" s="74">
        <v>46</v>
      </c>
      <c r="F95" s="74">
        <v>46</v>
      </c>
      <c r="G95" s="74">
        <v>23</v>
      </c>
      <c r="H95" s="74">
        <v>7</v>
      </c>
      <c r="I95" s="74">
        <v>4</v>
      </c>
      <c r="J95" s="61">
        <v>0</v>
      </c>
      <c r="K95" s="350">
        <f t="shared" si="7"/>
        <v>171</v>
      </c>
    </row>
    <row r="96" spans="1:11" ht="15">
      <c r="A96" s="1322"/>
      <c r="B96" s="131" t="s">
        <v>727</v>
      </c>
      <c r="C96" s="70">
        <v>0</v>
      </c>
      <c r="D96" s="67">
        <v>0</v>
      </c>
      <c r="E96" s="67">
        <v>2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351">
        <f t="shared" si="7"/>
        <v>3</v>
      </c>
    </row>
    <row r="97" spans="1:18" ht="15.75" thickBot="1">
      <c r="A97" s="1323"/>
      <c r="B97" s="358" t="s">
        <v>6</v>
      </c>
      <c r="C97" s="359">
        <f>C96+C95</f>
        <v>4</v>
      </c>
      <c r="D97" s="360">
        <f aca="true" t="shared" si="9" ref="D97:J97">D96+D95</f>
        <v>41</v>
      </c>
      <c r="E97" s="360">
        <f t="shared" si="9"/>
        <v>48</v>
      </c>
      <c r="F97" s="360">
        <f t="shared" si="9"/>
        <v>46</v>
      </c>
      <c r="G97" s="360">
        <f t="shared" si="9"/>
        <v>24</v>
      </c>
      <c r="H97" s="360">
        <f t="shared" si="9"/>
        <v>7</v>
      </c>
      <c r="I97" s="360">
        <f t="shared" si="9"/>
        <v>4</v>
      </c>
      <c r="J97" s="361">
        <f t="shared" si="9"/>
        <v>0</v>
      </c>
      <c r="K97" s="352">
        <f t="shared" si="7"/>
        <v>174</v>
      </c>
      <c r="R97" s="18"/>
    </row>
    <row r="98" spans="1:11" ht="15">
      <c r="A98" s="75"/>
      <c r="B98" s="72" t="s">
        <v>726</v>
      </c>
      <c r="C98" s="73">
        <v>1</v>
      </c>
      <c r="D98" s="74">
        <v>5</v>
      </c>
      <c r="E98" s="74">
        <v>14</v>
      </c>
      <c r="F98" s="74">
        <v>11</v>
      </c>
      <c r="G98" s="74">
        <v>9</v>
      </c>
      <c r="H98" s="74">
        <v>2</v>
      </c>
      <c r="I98" s="74">
        <v>3</v>
      </c>
      <c r="J98" s="61">
        <v>1</v>
      </c>
      <c r="K98" s="350">
        <f t="shared" si="7"/>
        <v>46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10</v>
      </c>
      <c r="F99" s="63">
        <v>6</v>
      </c>
      <c r="G99" s="63">
        <v>4</v>
      </c>
      <c r="H99" s="63">
        <v>0</v>
      </c>
      <c r="I99" s="63">
        <v>0</v>
      </c>
      <c r="J99" s="62">
        <v>0</v>
      </c>
      <c r="K99" s="352">
        <f t="shared" si="7"/>
        <v>23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1162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14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1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15502974.91</v>
      </c>
      <c r="G106" s="1131"/>
      <c r="H106" s="54"/>
      <c r="I106" s="54"/>
      <c r="J106" s="54"/>
      <c r="K106" s="54"/>
      <c r="L106" s="54"/>
      <c r="M106" s="6"/>
    </row>
    <row r="107" spans="1:13" ht="15">
      <c r="A107" s="1305" t="s">
        <v>62</v>
      </c>
      <c r="B107" s="1306"/>
      <c r="C107" s="1306"/>
      <c r="D107" s="1306"/>
      <c r="E107" s="1306"/>
      <c r="F107" s="1307">
        <f>SUM(F105+F106)</f>
        <v>38519392.91</v>
      </c>
      <c r="G107" s="1308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643260.39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4099934.63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1332117.43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29316596.08</v>
      </c>
      <c r="G111" s="1131"/>
      <c r="H111" s="54"/>
      <c r="I111" s="54"/>
      <c r="J111" s="54"/>
      <c r="K111" s="54"/>
      <c r="L111" s="54"/>
      <c r="M111" s="6"/>
    </row>
    <row r="112" spans="1:13" ht="15">
      <c r="A112" s="1305" t="s">
        <v>66</v>
      </c>
      <c r="B112" s="1306"/>
      <c r="C112" s="1306"/>
      <c r="D112" s="1306"/>
      <c r="E112" s="1306"/>
      <c r="F112" s="1307">
        <f>SUM(F108+F109+F110+F111)</f>
        <v>35391908.53</v>
      </c>
      <c r="G112" s="1308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393914044.92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844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841</v>
      </c>
      <c r="B118" s="1089"/>
      <c r="C118" s="1089"/>
      <c r="D118" s="1089"/>
      <c r="E118" s="1089"/>
      <c r="F118" s="1090"/>
      <c r="G118" s="1088" t="s">
        <v>843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75">
      <selection activeCell="B71" sqref="B71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381" t="s">
        <v>1</v>
      </c>
      <c r="B11" s="258" t="s">
        <v>2</v>
      </c>
      <c r="C11" s="259" t="s">
        <v>724</v>
      </c>
      <c r="D11" s="1383" t="s">
        <v>3</v>
      </c>
      <c r="E11" s="248"/>
      <c r="F11" s="1385" t="s">
        <v>725</v>
      </c>
      <c r="G11" s="1386"/>
      <c r="H11" s="1386"/>
      <c r="I11" s="1387"/>
      <c r="J11" s="366" t="s">
        <v>4</v>
      </c>
      <c r="K11" s="367" t="s">
        <v>5</v>
      </c>
      <c r="L11" s="1389" t="s">
        <v>6</v>
      </c>
      <c r="N11" s="1165"/>
      <c r="O11" s="1165"/>
      <c r="P11" s="1165"/>
      <c r="Q11" s="1165"/>
    </row>
    <row r="12" spans="1:12" ht="15.75" customHeight="1" thickBot="1">
      <c r="A12" s="1382"/>
      <c r="B12" s="260" t="s">
        <v>7</v>
      </c>
      <c r="C12" s="261" t="s">
        <v>8</v>
      </c>
      <c r="D12" s="1384"/>
      <c r="E12" s="248"/>
      <c r="F12" s="1388"/>
      <c r="G12" s="1369"/>
      <c r="H12" s="1369"/>
      <c r="I12" s="1370"/>
      <c r="J12" s="368" t="s">
        <v>9</v>
      </c>
      <c r="K12" s="369" t="s">
        <v>10</v>
      </c>
      <c r="L12" s="1390"/>
    </row>
    <row r="13" spans="1:12" s="155" customFormat="1" ht="15">
      <c r="A13" s="153" t="s">
        <v>691</v>
      </c>
      <c r="B13" s="36">
        <v>0</v>
      </c>
      <c r="C13" s="36">
        <v>0</v>
      </c>
      <c r="D13" s="362">
        <f>SUM(C13+B13)</f>
        <v>0</v>
      </c>
      <c r="E13" s="249"/>
      <c r="F13" s="1080" t="s">
        <v>11</v>
      </c>
      <c r="G13" s="1081"/>
      <c r="H13" s="1081"/>
      <c r="I13" s="1081"/>
      <c r="J13" s="114">
        <v>450</v>
      </c>
      <c r="K13" s="114">
        <v>0</v>
      </c>
      <c r="L13" s="370">
        <f>SUM(K13+J13)</f>
        <v>450</v>
      </c>
    </row>
    <row r="14" spans="1:12" ht="15">
      <c r="A14" s="13" t="s">
        <v>692</v>
      </c>
      <c r="B14" s="36">
        <v>38</v>
      </c>
      <c r="C14" s="36">
        <v>1375</v>
      </c>
      <c r="D14" s="363">
        <f aca="true" t="shared" si="0" ref="D14:D51">SUM(C14+B14)</f>
        <v>1413</v>
      </c>
      <c r="E14" s="248"/>
      <c r="F14" s="1080" t="s">
        <v>12</v>
      </c>
      <c r="G14" s="1081"/>
      <c r="H14" s="1081"/>
      <c r="I14" s="1081"/>
      <c r="J14" s="36">
        <v>1061</v>
      </c>
      <c r="K14" s="36">
        <v>2202</v>
      </c>
      <c r="L14" s="370">
        <f aca="true" t="shared" si="1" ref="L14:L33">SUM(K14+J14)</f>
        <v>3263</v>
      </c>
    </row>
    <row r="15" spans="1:12" ht="15">
      <c r="A15" s="13" t="s">
        <v>693</v>
      </c>
      <c r="B15" s="36">
        <v>110</v>
      </c>
      <c r="C15" s="36">
        <v>978</v>
      </c>
      <c r="D15" s="363">
        <f t="shared" si="0"/>
        <v>1088</v>
      </c>
      <c r="E15" s="248"/>
      <c r="F15" s="1080" t="s">
        <v>13</v>
      </c>
      <c r="G15" s="1081"/>
      <c r="H15" s="1081"/>
      <c r="I15" s="1081"/>
      <c r="J15" s="36">
        <v>1085</v>
      </c>
      <c r="K15" s="36">
        <v>44</v>
      </c>
      <c r="L15" s="370">
        <f t="shared" si="1"/>
        <v>1129</v>
      </c>
    </row>
    <row r="16" spans="1:12" ht="15">
      <c r="A16" s="13" t="s">
        <v>694</v>
      </c>
      <c r="B16" s="36">
        <v>31</v>
      </c>
      <c r="C16" s="36">
        <v>702</v>
      </c>
      <c r="D16" s="363">
        <f t="shared" si="0"/>
        <v>733</v>
      </c>
      <c r="E16" s="248"/>
      <c r="F16" s="1080" t="s">
        <v>14</v>
      </c>
      <c r="G16" s="1081"/>
      <c r="H16" s="1081"/>
      <c r="I16" s="1081"/>
      <c r="J16" s="36">
        <v>0</v>
      </c>
      <c r="K16" s="36">
        <v>0</v>
      </c>
      <c r="L16" s="370">
        <f t="shared" si="1"/>
        <v>0</v>
      </c>
    </row>
    <row r="17" spans="1:12" ht="15">
      <c r="A17" s="13" t="s">
        <v>695</v>
      </c>
      <c r="B17" s="36">
        <v>69</v>
      </c>
      <c r="C17" s="36">
        <v>532</v>
      </c>
      <c r="D17" s="363">
        <f t="shared" si="0"/>
        <v>601</v>
      </c>
      <c r="E17" s="248"/>
      <c r="F17" s="1080" t="s">
        <v>15</v>
      </c>
      <c r="G17" s="1081"/>
      <c r="H17" s="1081"/>
      <c r="I17" s="1081"/>
      <c r="J17" s="36">
        <v>0</v>
      </c>
      <c r="K17" s="36">
        <v>0</v>
      </c>
      <c r="L17" s="370">
        <f t="shared" si="1"/>
        <v>0</v>
      </c>
    </row>
    <row r="18" spans="1:12" ht="15">
      <c r="A18" s="13" t="s">
        <v>786</v>
      </c>
      <c r="B18" s="36">
        <v>135</v>
      </c>
      <c r="C18" s="36">
        <v>230</v>
      </c>
      <c r="D18" s="363">
        <f t="shared" si="0"/>
        <v>365</v>
      </c>
      <c r="E18" s="248"/>
      <c r="F18" s="1096" t="s">
        <v>16</v>
      </c>
      <c r="G18" s="1097"/>
      <c r="H18" s="1097"/>
      <c r="I18" s="1097"/>
      <c r="J18" s="36">
        <v>46</v>
      </c>
      <c r="K18" s="36">
        <v>171</v>
      </c>
      <c r="L18" s="370">
        <f t="shared" si="1"/>
        <v>217</v>
      </c>
    </row>
    <row r="19" spans="1:12" ht="15">
      <c r="A19" s="13" t="s">
        <v>696</v>
      </c>
      <c r="B19" s="36">
        <v>123</v>
      </c>
      <c r="C19" s="36">
        <v>272</v>
      </c>
      <c r="D19" s="363">
        <f t="shared" si="0"/>
        <v>395</v>
      </c>
      <c r="E19" s="248"/>
      <c r="F19" s="1096" t="s">
        <v>17</v>
      </c>
      <c r="G19" s="1097"/>
      <c r="H19" s="1097"/>
      <c r="I19" s="1098"/>
      <c r="J19" s="36">
        <v>0</v>
      </c>
      <c r="K19" s="36">
        <v>0</v>
      </c>
      <c r="L19" s="37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63">
        <f t="shared" si="0"/>
        <v>0</v>
      </c>
      <c r="E20" s="248"/>
      <c r="F20" s="1096" t="s">
        <v>18</v>
      </c>
      <c r="G20" s="1097"/>
      <c r="H20" s="1097"/>
      <c r="I20" s="1098"/>
      <c r="J20" s="36">
        <v>0</v>
      </c>
      <c r="K20" s="36">
        <v>0</v>
      </c>
      <c r="L20" s="370">
        <f t="shared" si="1"/>
        <v>0</v>
      </c>
    </row>
    <row r="21" spans="1:12" ht="15">
      <c r="A21" s="13" t="s">
        <v>698</v>
      </c>
      <c r="B21" s="36">
        <v>126</v>
      </c>
      <c r="C21" s="36">
        <v>268</v>
      </c>
      <c r="D21" s="363">
        <f t="shared" si="0"/>
        <v>394</v>
      </c>
      <c r="E21" s="248"/>
      <c r="F21" s="1096" t="s">
        <v>19</v>
      </c>
      <c r="G21" s="1097"/>
      <c r="H21" s="1097"/>
      <c r="I21" s="1098"/>
      <c r="J21" s="36">
        <v>95</v>
      </c>
      <c r="K21" s="36">
        <v>0</v>
      </c>
      <c r="L21" s="370">
        <f t="shared" si="1"/>
        <v>95</v>
      </c>
    </row>
    <row r="22" spans="1:12" ht="15">
      <c r="A22" s="13" t="s">
        <v>699</v>
      </c>
      <c r="B22" s="36">
        <v>43</v>
      </c>
      <c r="C22" s="36">
        <v>62</v>
      </c>
      <c r="D22" s="363">
        <f t="shared" si="0"/>
        <v>105</v>
      </c>
      <c r="E22" s="248"/>
      <c r="F22" s="1096" t="s">
        <v>20</v>
      </c>
      <c r="G22" s="1097"/>
      <c r="H22" s="1097"/>
      <c r="I22" s="1098"/>
      <c r="J22" s="36">
        <v>640</v>
      </c>
      <c r="K22" s="36">
        <v>101</v>
      </c>
      <c r="L22" s="370">
        <f t="shared" si="1"/>
        <v>741</v>
      </c>
    </row>
    <row r="23" spans="1:12" ht="15">
      <c r="A23" s="13" t="s">
        <v>700</v>
      </c>
      <c r="B23" s="36">
        <v>12</v>
      </c>
      <c r="C23" s="36">
        <v>166</v>
      </c>
      <c r="D23" s="363">
        <f t="shared" si="0"/>
        <v>178</v>
      </c>
      <c r="E23" s="248"/>
      <c r="F23" s="1096" t="s">
        <v>21</v>
      </c>
      <c r="G23" s="1097"/>
      <c r="H23" s="1097"/>
      <c r="I23" s="1098"/>
      <c r="J23" s="36">
        <v>44</v>
      </c>
      <c r="K23" s="36">
        <v>0</v>
      </c>
      <c r="L23" s="370">
        <f t="shared" si="1"/>
        <v>44</v>
      </c>
    </row>
    <row r="24" spans="1:12" ht="15">
      <c r="A24" s="13" t="s">
        <v>701</v>
      </c>
      <c r="B24" s="36">
        <v>78</v>
      </c>
      <c r="C24" s="36">
        <v>142</v>
      </c>
      <c r="D24" s="363">
        <f t="shared" si="0"/>
        <v>220</v>
      </c>
      <c r="E24" s="248"/>
      <c r="F24" s="1096" t="s">
        <v>22</v>
      </c>
      <c r="G24" s="1097"/>
      <c r="H24" s="1097"/>
      <c r="I24" s="1098"/>
      <c r="J24" s="36">
        <v>0</v>
      </c>
      <c r="K24" s="36">
        <v>0</v>
      </c>
      <c r="L24" s="370">
        <f t="shared" si="1"/>
        <v>0</v>
      </c>
    </row>
    <row r="25" spans="1:12" ht="15">
      <c r="A25" s="13" t="s">
        <v>702</v>
      </c>
      <c r="B25" s="36">
        <v>143</v>
      </c>
      <c r="C25" s="36">
        <v>453</v>
      </c>
      <c r="D25" s="363">
        <f t="shared" si="0"/>
        <v>596</v>
      </c>
      <c r="E25" s="248"/>
      <c r="F25" s="1096" t="s">
        <v>23</v>
      </c>
      <c r="G25" s="1097"/>
      <c r="H25" s="1097"/>
      <c r="I25" s="1098"/>
      <c r="J25" s="36">
        <v>17</v>
      </c>
      <c r="K25" s="36">
        <v>0</v>
      </c>
      <c r="L25" s="370">
        <f t="shared" si="1"/>
        <v>17</v>
      </c>
    </row>
    <row r="26" spans="1:12" ht="15">
      <c r="A26" s="13" t="s">
        <v>703</v>
      </c>
      <c r="B26" s="36">
        <v>16</v>
      </c>
      <c r="C26" s="36">
        <v>146</v>
      </c>
      <c r="D26" s="363">
        <f t="shared" si="0"/>
        <v>162</v>
      </c>
      <c r="E26" s="248"/>
      <c r="F26" s="1096" t="s">
        <v>24</v>
      </c>
      <c r="G26" s="1097"/>
      <c r="H26" s="1097"/>
      <c r="I26" s="1098"/>
      <c r="J26" s="36">
        <v>0</v>
      </c>
      <c r="K26" s="36">
        <v>0</v>
      </c>
      <c r="L26" s="370">
        <f t="shared" si="1"/>
        <v>0</v>
      </c>
    </row>
    <row r="27" spans="1:12" ht="15">
      <c r="A27" s="13" t="s">
        <v>704</v>
      </c>
      <c r="B27" s="36">
        <v>18</v>
      </c>
      <c r="C27" s="36">
        <v>58</v>
      </c>
      <c r="D27" s="363">
        <f t="shared" si="0"/>
        <v>76</v>
      </c>
      <c r="E27" s="248"/>
      <c r="F27" s="1096" t="s">
        <v>25</v>
      </c>
      <c r="G27" s="1097"/>
      <c r="H27" s="1097"/>
      <c r="I27" s="1098"/>
      <c r="J27" s="36">
        <v>0</v>
      </c>
      <c r="K27" s="36">
        <v>0</v>
      </c>
      <c r="L27" s="370">
        <f t="shared" si="1"/>
        <v>0</v>
      </c>
    </row>
    <row r="28" spans="1:12" ht="15">
      <c r="A28" s="13" t="s">
        <v>705</v>
      </c>
      <c r="B28" s="36">
        <v>26</v>
      </c>
      <c r="C28" s="36">
        <v>196</v>
      </c>
      <c r="D28" s="363">
        <f t="shared" si="0"/>
        <v>222</v>
      </c>
      <c r="E28" s="248"/>
      <c r="F28" s="1096" t="s">
        <v>26</v>
      </c>
      <c r="G28" s="1097"/>
      <c r="H28" s="1097"/>
      <c r="I28" s="1098"/>
      <c r="J28" s="36">
        <v>0</v>
      </c>
      <c r="K28" s="36">
        <v>0</v>
      </c>
      <c r="L28" s="370">
        <f t="shared" si="1"/>
        <v>0</v>
      </c>
    </row>
    <row r="29" spans="1:12" ht="15">
      <c r="A29" s="13" t="s">
        <v>706</v>
      </c>
      <c r="B29" s="36">
        <v>22</v>
      </c>
      <c r="C29" s="36">
        <v>31</v>
      </c>
      <c r="D29" s="363">
        <f t="shared" si="0"/>
        <v>53</v>
      </c>
      <c r="E29" s="248"/>
      <c r="F29" s="1096" t="s">
        <v>27</v>
      </c>
      <c r="G29" s="1097"/>
      <c r="H29" s="1097"/>
      <c r="I29" s="1098"/>
      <c r="J29" s="143"/>
      <c r="K29" s="36">
        <v>184</v>
      </c>
      <c r="L29" s="370">
        <f t="shared" si="1"/>
        <v>184</v>
      </c>
    </row>
    <row r="30" spans="1:12" ht="15">
      <c r="A30" s="13" t="s">
        <v>707</v>
      </c>
      <c r="B30" s="36">
        <v>0</v>
      </c>
      <c r="C30" s="36">
        <v>0</v>
      </c>
      <c r="D30" s="363">
        <f t="shared" si="0"/>
        <v>0</v>
      </c>
      <c r="E30" s="248"/>
      <c r="F30" s="1080" t="s">
        <v>28</v>
      </c>
      <c r="G30" s="1081"/>
      <c r="H30" s="1081"/>
      <c r="I30" s="1081"/>
      <c r="J30" s="115">
        <v>4</v>
      </c>
      <c r="K30" s="144"/>
      <c r="L30" s="370">
        <f t="shared" si="1"/>
        <v>4</v>
      </c>
    </row>
    <row r="31" spans="1:12" ht="15">
      <c r="A31" s="13" t="s">
        <v>708</v>
      </c>
      <c r="B31" s="36">
        <v>47</v>
      </c>
      <c r="C31" s="36">
        <v>270</v>
      </c>
      <c r="D31" s="363">
        <f t="shared" si="0"/>
        <v>317</v>
      </c>
      <c r="E31" s="248"/>
      <c r="F31" s="1080" t="s">
        <v>29</v>
      </c>
      <c r="G31" s="1081"/>
      <c r="H31" s="1081"/>
      <c r="I31" s="1081"/>
      <c r="J31" s="36">
        <v>16687</v>
      </c>
      <c r="K31" s="37">
        <v>8967</v>
      </c>
      <c r="L31" s="370">
        <f t="shared" si="1"/>
        <v>25654</v>
      </c>
    </row>
    <row r="32" spans="1:12" ht="15">
      <c r="A32" s="13" t="s">
        <v>787</v>
      </c>
      <c r="B32" s="36">
        <v>0</v>
      </c>
      <c r="C32" s="36">
        <v>0</v>
      </c>
      <c r="D32" s="363">
        <f t="shared" si="0"/>
        <v>0</v>
      </c>
      <c r="E32" s="248"/>
      <c r="F32" s="1080" t="s">
        <v>30</v>
      </c>
      <c r="G32" s="1081"/>
      <c r="H32" s="1081"/>
      <c r="I32" s="1081"/>
      <c r="J32" s="36">
        <v>1</v>
      </c>
      <c r="K32" s="37">
        <v>194</v>
      </c>
      <c r="L32" s="370">
        <f t="shared" si="1"/>
        <v>195</v>
      </c>
    </row>
    <row r="33" spans="1:12" s="17" customFormat="1" ht="15">
      <c r="A33" s="13" t="s">
        <v>788</v>
      </c>
      <c r="B33" s="36">
        <v>0</v>
      </c>
      <c r="C33" s="36">
        <v>0</v>
      </c>
      <c r="D33" s="363">
        <f t="shared" si="0"/>
        <v>0</v>
      </c>
      <c r="E33" s="250"/>
      <c r="F33" s="1080" t="s">
        <v>31</v>
      </c>
      <c r="G33" s="1081"/>
      <c r="H33" s="1081"/>
      <c r="I33" s="1081"/>
      <c r="J33" s="36"/>
      <c r="K33" s="37"/>
      <c r="L33" s="370">
        <f t="shared" si="1"/>
        <v>0</v>
      </c>
    </row>
    <row r="34" spans="1:12" s="17" customFormat="1" ht="15.75" thickBot="1">
      <c r="A34" s="13" t="s">
        <v>789</v>
      </c>
      <c r="B34" s="36">
        <v>18</v>
      </c>
      <c r="C34" s="36">
        <v>559</v>
      </c>
      <c r="D34" s="363">
        <f t="shared" si="0"/>
        <v>577</v>
      </c>
      <c r="E34" s="250"/>
      <c r="F34" s="1158" t="s">
        <v>76</v>
      </c>
      <c r="G34" s="1159"/>
      <c r="H34" s="1159"/>
      <c r="I34" s="1159"/>
      <c r="J34" s="36"/>
      <c r="K34" s="37"/>
      <c r="L34" s="371">
        <f>K34+J34</f>
        <v>0</v>
      </c>
    </row>
    <row r="35" spans="1:12" ht="15">
      <c r="A35" s="13" t="s">
        <v>709</v>
      </c>
      <c r="B35" s="36">
        <v>13</v>
      </c>
      <c r="C35" s="36">
        <v>347</v>
      </c>
      <c r="D35" s="363">
        <f t="shared" si="0"/>
        <v>360</v>
      </c>
      <c r="E35" s="248"/>
      <c r="F35" s="38" t="s">
        <v>32</v>
      </c>
      <c r="G35" s="39"/>
      <c r="H35" s="39"/>
      <c r="I35" s="39"/>
      <c r="J35" s="40"/>
      <c r="K35" s="40"/>
      <c r="L35" s="372">
        <v>1</v>
      </c>
    </row>
    <row r="36" spans="1:12" ht="15">
      <c r="A36" s="13" t="s">
        <v>710</v>
      </c>
      <c r="B36" s="36">
        <v>37</v>
      </c>
      <c r="C36" s="36">
        <v>48</v>
      </c>
      <c r="D36" s="363">
        <f t="shared" si="0"/>
        <v>85</v>
      </c>
      <c r="E36" s="248"/>
      <c r="F36" s="41" t="s">
        <v>33</v>
      </c>
      <c r="G36" s="42"/>
      <c r="H36" s="42"/>
      <c r="I36" s="42"/>
      <c r="J36" s="42"/>
      <c r="K36" s="43"/>
      <c r="L36" s="373">
        <v>155</v>
      </c>
    </row>
    <row r="37" spans="1:12" ht="15">
      <c r="A37" s="13" t="s">
        <v>711</v>
      </c>
      <c r="B37" s="36">
        <v>89</v>
      </c>
      <c r="C37" s="36">
        <v>146</v>
      </c>
      <c r="D37" s="363">
        <f t="shared" si="0"/>
        <v>235</v>
      </c>
      <c r="E37" s="248"/>
      <c r="F37" s="41" t="s">
        <v>34</v>
      </c>
      <c r="G37" s="42"/>
      <c r="H37" s="42"/>
      <c r="I37" s="42"/>
      <c r="J37" s="42"/>
      <c r="K37" s="43"/>
      <c r="L37" s="373">
        <v>206</v>
      </c>
    </row>
    <row r="38" spans="1:12" ht="15">
      <c r="A38" s="13" t="s">
        <v>712</v>
      </c>
      <c r="B38" s="36">
        <v>68</v>
      </c>
      <c r="C38" s="36">
        <v>343</v>
      </c>
      <c r="D38" s="363">
        <f t="shared" si="0"/>
        <v>411</v>
      </c>
      <c r="E38" s="248"/>
      <c r="F38" s="41" t="s">
        <v>35</v>
      </c>
      <c r="G38" s="42"/>
      <c r="H38" s="42"/>
      <c r="I38" s="42"/>
      <c r="J38" s="42"/>
      <c r="K38" s="43"/>
      <c r="L38" s="373">
        <v>0</v>
      </c>
    </row>
    <row r="39" spans="1:12" ht="15">
      <c r="A39" s="13" t="s">
        <v>785</v>
      </c>
      <c r="B39" s="36">
        <v>105</v>
      </c>
      <c r="C39" s="36">
        <v>359</v>
      </c>
      <c r="D39" s="363">
        <f t="shared" si="0"/>
        <v>464</v>
      </c>
      <c r="E39" s="248"/>
      <c r="F39" s="41" t="s">
        <v>36</v>
      </c>
      <c r="G39" s="42"/>
      <c r="H39" s="42"/>
      <c r="I39" s="42"/>
      <c r="J39" s="42"/>
      <c r="K39" s="43"/>
      <c r="L39" s="374">
        <v>1</v>
      </c>
    </row>
    <row r="40" spans="1:12" ht="15.75" thickBot="1">
      <c r="A40" s="13" t="s">
        <v>713</v>
      </c>
      <c r="B40" s="36">
        <v>331</v>
      </c>
      <c r="C40" s="36">
        <v>201</v>
      </c>
      <c r="D40" s="363">
        <f t="shared" si="0"/>
        <v>532</v>
      </c>
      <c r="E40" s="248"/>
      <c r="F40" s="44" t="s">
        <v>37</v>
      </c>
      <c r="G40" s="45"/>
      <c r="H40" s="45"/>
      <c r="I40" s="45"/>
      <c r="J40" s="45"/>
      <c r="K40" s="46"/>
      <c r="L40" s="375">
        <v>862</v>
      </c>
    </row>
    <row r="41" spans="1:12" ht="15.75" thickBot="1">
      <c r="A41" s="13" t="s">
        <v>714</v>
      </c>
      <c r="B41" s="36">
        <v>56</v>
      </c>
      <c r="C41" s="36">
        <v>238</v>
      </c>
      <c r="D41" s="363">
        <f t="shared" si="0"/>
        <v>294</v>
      </c>
      <c r="E41" s="248"/>
      <c r="F41" s="44" t="s">
        <v>791</v>
      </c>
      <c r="G41" s="45"/>
      <c r="H41" s="45"/>
      <c r="I41" s="45"/>
      <c r="J41" s="45"/>
      <c r="K41" s="46"/>
      <c r="L41" s="375">
        <v>0</v>
      </c>
    </row>
    <row r="42" spans="1:12" ht="15.75" thickBot="1">
      <c r="A42" s="13" t="s">
        <v>715</v>
      </c>
      <c r="B42" s="36">
        <v>141</v>
      </c>
      <c r="C42" s="36">
        <v>314</v>
      </c>
      <c r="D42" s="363">
        <f t="shared" si="0"/>
        <v>455</v>
      </c>
      <c r="E42" s="248"/>
      <c r="F42" s="44" t="s">
        <v>792</v>
      </c>
      <c r="G42" s="45"/>
      <c r="H42" s="45"/>
      <c r="I42" s="45"/>
      <c r="J42" s="45"/>
      <c r="K42" s="46"/>
      <c r="L42" s="375">
        <v>0</v>
      </c>
    </row>
    <row r="43" spans="1:12" ht="16.5" thickBot="1">
      <c r="A43" s="13" t="s">
        <v>716</v>
      </c>
      <c r="B43" s="36">
        <v>135</v>
      </c>
      <c r="C43" s="36">
        <v>57</v>
      </c>
      <c r="D43" s="363">
        <f t="shared" si="0"/>
        <v>192</v>
      </c>
      <c r="E43" s="251"/>
      <c r="F43" s="44" t="s">
        <v>793</v>
      </c>
      <c r="G43" s="45"/>
      <c r="H43" s="45"/>
      <c r="I43" s="45"/>
      <c r="J43" s="45"/>
      <c r="K43" s="46"/>
      <c r="L43" s="375">
        <v>245</v>
      </c>
    </row>
    <row r="44" spans="1:5" ht="15.75">
      <c r="A44" s="13" t="s">
        <v>717</v>
      </c>
      <c r="B44" s="36">
        <v>10</v>
      </c>
      <c r="C44" s="36">
        <v>9</v>
      </c>
      <c r="D44" s="363">
        <f t="shared" si="0"/>
        <v>19</v>
      </c>
      <c r="E44" s="251"/>
    </row>
    <row r="45" spans="1:9" ht="12" customHeight="1" thickBot="1">
      <c r="A45" s="13" t="s">
        <v>718</v>
      </c>
      <c r="B45" s="36">
        <v>39</v>
      </c>
      <c r="C45" s="36">
        <v>198</v>
      </c>
      <c r="D45" s="363">
        <f t="shared" si="0"/>
        <v>237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63</v>
      </c>
      <c r="C47" s="36">
        <v>40</v>
      </c>
      <c r="D47" s="363">
        <f t="shared" si="0"/>
        <v>103</v>
      </c>
      <c r="E47" s="248"/>
      <c r="F47" s="20" t="s">
        <v>150</v>
      </c>
      <c r="G47" s="33"/>
      <c r="H47" s="33"/>
      <c r="I47" s="33"/>
      <c r="J47" s="147"/>
      <c r="K47" s="148"/>
      <c r="L47" s="376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>
        <v>1</v>
      </c>
      <c r="N48" s="1165"/>
      <c r="O48" s="1165"/>
      <c r="P48" s="1165"/>
      <c r="Q48" s="1165"/>
    </row>
    <row r="49" spans="1:17" ht="16.5">
      <c r="A49" s="13" t="s">
        <v>790</v>
      </c>
      <c r="B49" s="36">
        <v>543</v>
      </c>
      <c r="C49" s="36">
        <v>552</v>
      </c>
      <c r="D49" s="363">
        <f t="shared" si="0"/>
        <v>1095</v>
      </c>
      <c r="E49" s="248"/>
      <c r="F49" s="20" t="s">
        <v>152</v>
      </c>
      <c r="G49" s="33"/>
      <c r="H49" s="33"/>
      <c r="I49" s="33"/>
      <c r="J49" s="147"/>
      <c r="K49" s="148"/>
      <c r="L49" s="376">
        <v>87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110</v>
      </c>
      <c r="C50" s="36">
        <v>311</v>
      </c>
      <c r="D50" s="364">
        <f t="shared" si="0"/>
        <v>421</v>
      </c>
      <c r="E50" s="248"/>
      <c r="F50" s="20" t="s">
        <v>153</v>
      </c>
      <c r="G50" s="33"/>
      <c r="H50" s="33"/>
      <c r="I50" s="33"/>
      <c r="J50" s="147"/>
      <c r="K50" s="148"/>
      <c r="L50" s="376">
        <v>0</v>
      </c>
    </row>
    <row r="51" spans="1:12" ht="17.25" thickBot="1">
      <c r="A51" s="112" t="s">
        <v>723</v>
      </c>
      <c r="B51" s="113">
        <f>SUM(B13:B50)</f>
        <v>2795</v>
      </c>
      <c r="C51" s="113">
        <f>SUM(C13:C50)</f>
        <v>9603</v>
      </c>
      <c r="D51" s="365">
        <f t="shared" si="0"/>
        <v>12398</v>
      </c>
      <c r="E51" s="248"/>
      <c r="F51" s="20" t="s">
        <v>154</v>
      </c>
      <c r="G51" s="33"/>
      <c r="H51" s="33"/>
      <c r="I51" s="33"/>
      <c r="J51" s="147"/>
      <c r="K51" s="148"/>
      <c r="L51" s="376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6809</v>
      </c>
      <c r="E52" s="248"/>
      <c r="F52" s="20" t="s">
        <v>155</v>
      </c>
      <c r="G52" s="33"/>
      <c r="H52" s="33"/>
      <c r="I52" s="33"/>
      <c r="J52" s="147"/>
      <c r="K52" s="148"/>
      <c r="L52" s="376">
        <v>53</v>
      </c>
    </row>
    <row r="53" spans="1:12" ht="16.5">
      <c r="A53" s="50" t="s">
        <v>42</v>
      </c>
      <c r="B53" s="51"/>
      <c r="C53" s="52"/>
      <c r="D53" s="1355">
        <f>SUM(D52+D51)</f>
        <v>19207</v>
      </c>
      <c r="E53" s="248"/>
      <c r="F53" s="20" t="s">
        <v>156</v>
      </c>
      <c r="G53" s="33"/>
      <c r="H53" s="33"/>
      <c r="I53" s="33"/>
      <c r="J53" s="147"/>
      <c r="K53" s="148"/>
      <c r="L53" s="376">
        <v>9</v>
      </c>
    </row>
    <row r="54" spans="1:12" ht="17.25" thickBot="1">
      <c r="A54" s="48" t="s">
        <v>43</v>
      </c>
      <c r="B54" s="49"/>
      <c r="C54" s="53" t="s">
        <v>44</v>
      </c>
      <c r="D54" s="1356"/>
      <c r="E54" s="248"/>
      <c r="F54" s="20" t="s">
        <v>157</v>
      </c>
      <c r="G54" s="33"/>
      <c r="H54" s="33"/>
      <c r="I54" s="33"/>
      <c r="J54" s="147"/>
      <c r="K54" s="148"/>
      <c r="L54" s="376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373" t="s">
        <v>1</v>
      </c>
      <c r="B64" s="1375" t="s">
        <v>46</v>
      </c>
      <c r="C64" s="377"/>
      <c r="D64" s="1377" t="s">
        <v>795</v>
      </c>
      <c r="E64" s="1377"/>
      <c r="F64" s="1378"/>
      <c r="G64" s="1379" t="s">
        <v>798</v>
      </c>
      <c r="H64" s="1357" t="s">
        <v>77</v>
      </c>
      <c r="I64" s="1359" t="s">
        <v>78</v>
      </c>
      <c r="J64" s="1359" t="s">
        <v>79</v>
      </c>
      <c r="K64" s="1359" t="s">
        <v>80</v>
      </c>
      <c r="L64" s="1367" t="s">
        <v>784</v>
      </c>
    </row>
    <row r="65" spans="1:14" ht="28.5" customHeight="1" thickBot="1">
      <c r="A65" s="1374"/>
      <c r="B65" s="1376"/>
      <c r="C65" s="378" t="s">
        <v>47</v>
      </c>
      <c r="D65" s="379" t="s">
        <v>796</v>
      </c>
      <c r="E65" s="379" t="s">
        <v>797</v>
      </c>
      <c r="F65" s="380" t="s">
        <v>48</v>
      </c>
      <c r="G65" s="1380"/>
      <c r="H65" s="1358"/>
      <c r="I65" s="1360"/>
      <c r="J65" s="1360"/>
      <c r="K65" s="1360"/>
      <c r="L65" s="1368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81">
        <f>E66+D66+C66</f>
        <v>0</v>
      </c>
      <c r="G66" s="159">
        <v>0</v>
      </c>
      <c r="H66" s="35">
        <v>0</v>
      </c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/>
      <c r="N66">
        <f>IF(H86&gt;0,VLOOKUP(B9,Mes!A1:B12,2,0),"")</f>
        <v>31</v>
      </c>
    </row>
    <row r="67" spans="1:12" ht="15.75" thickBot="1">
      <c r="A67" s="56" t="s">
        <v>131</v>
      </c>
      <c r="B67" s="162">
        <v>135</v>
      </c>
      <c r="C67" s="163">
        <v>107</v>
      </c>
      <c r="D67" s="164">
        <v>0</v>
      </c>
      <c r="E67" s="165">
        <v>0</v>
      </c>
      <c r="F67" s="382">
        <f aca="true" t="shared" si="2" ref="F67:F85">E67+D67+C67</f>
        <v>107</v>
      </c>
      <c r="G67" s="159">
        <v>460</v>
      </c>
      <c r="H67" s="35">
        <v>22</v>
      </c>
      <c r="I67" s="384">
        <f aca="true" t="shared" si="3" ref="I67:I86">_xlfn.IFERROR(SUM(H67*$N$66),0)</f>
        <v>682</v>
      </c>
      <c r="J67" s="385">
        <f aca="true" t="shared" si="4" ref="J67:J86">_xlfn.IFERROR(SUM(G67/I67)*100,0)</f>
        <v>67.44868035190615</v>
      </c>
      <c r="K67" s="386">
        <f aca="true" t="shared" si="5" ref="K67:K86">_xlfn.IFERROR(SUM(G67/F67),0)</f>
        <v>4.299065420560748</v>
      </c>
      <c r="L67" s="58">
        <v>12</v>
      </c>
    </row>
    <row r="68" spans="1:19" ht="15" customHeight="1">
      <c r="A68" s="57" t="s">
        <v>132</v>
      </c>
      <c r="B68" s="162">
        <v>242</v>
      </c>
      <c r="C68" s="163">
        <v>179</v>
      </c>
      <c r="D68" s="164">
        <v>0</v>
      </c>
      <c r="E68" s="165">
        <v>0</v>
      </c>
      <c r="F68" s="382">
        <f t="shared" si="2"/>
        <v>179</v>
      </c>
      <c r="G68" s="159">
        <v>471</v>
      </c>
      <c r="H68" s="35">
        <v>20</v>
      </c>
      <c r="I68" s="384">
        <f t="shared" si="3"/>
        <v>620</v>
      </c>
      <c r="J68" s="385">
        <f t="shared" si="4"/>
        <v>75.96774193548387</v>
      </c>
      <c r="K68" s="386">
        <f t="shared" si="5"/>
        <v>2.631284916201117</v>
      </c>
      <c r="L68" s="58">
        <v>14</v>
      </c>
      <c r="N68" s="1210" t="s">
        <v>830</v>
      </c>
      <c r="O68" s="1211"/>
      <c r="P68" s="1212"/>
      <c r="Q68" s="1192" t="s">
        <v>834</v>
      </c>
      <c r="R68" s="1193"/>
      <c r="S68" s="1194"/>
    </row>
    <row r="69" spans="1:19" ht="15">
      <c r="A69" s="56" t="s">
        <v>133</v>
      </c>
      <c r="B69" s="162">
        <v>0</v>
      </c>
      <c r="C69" s="163">
        <v>63</v>
      </c>
      <c r="D69" s="164">
        <v>0</v>
      </c>
      <c r="E69" s="165">
        <v>0</v>
      </c>
      <c r="F69" s="382">
        <f t="shared" si="2"/>
        <v>63</v>
      </c>
      <c r="G69" s="159">
        <v>201</v>
      </c>
      <c r="H69" s="35">
        <v>14</v>
      </c>
      <c r="I69" s="384">
        <f t="shared" si="3"/>
        <v>434</v>
      </c>
      <c r="J69" s="385">
        <f t="shared" si="4"/>
        <v>46.31336405529954</v>
      </c>
      <c r="K69" s="386">
        <f t="shared" si="5"/>
        <v>3.1904761904761907</v>
      </c>
      <c r="L69" s="58">
        <v>7</v>
      </c>
      <c r="N69" s="1213"/>
      <c r="O69" s="1214"/>
      <c r="P69" s="1215"/>
      <c r="Q69" s="1195"/>
      <c r="R69" s="1196"/>
      <c r="S69" s="1197"/>
    </row>
    <row r="70" spans="1:19" ht="15">
      <c r="A70" s="56" t="s">
        <v>134</v>
      </c>
      <c r="B70" s="162">
        <v>227</v>
      </c>
      <c r="C70" s="163">
        <v>167</v>
      </c>
      <c r="D70" s="164">
        <v>0</v>
      </c>
      <c r="E70" s="165">
        <v>19</v>
      </c>
      <c r="F70" s="382">
        <f t="shared" si="2"/>
        <v>186</v>
      </c>
      <c r="G70" s="159">
        <v>1112</v>
      </c>
      <c r="H70" s="35">
        <v>26</v>
      </c>
      <c r="I70" s="384">
        <f t="shared" si="3"/>
        <v>806</v>
      </c>
      <c r="J70" s="385">
        <f t="shared" si="4"/>
        <v>137.9652605459057</v>
      </c>
      <c r="K70" s="386">
        <f t="shared" si="5"/>
        <v>5.978494623655914</v>
      </c>
      <c r="L70" s="58">
        <v>24</v>
      </c>
      <c r="N70" s="1213"/>
      <c r="O70" s="1214"/>
      <c r="P70" s="1215"/>
      <c r="Q70" s="1195"/>
      <c r="R70" s="1196"/>
      <c r="S70" s="1197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82">
        <f t="shared" si="2"/>
        <v>0</v>
      </c>
      <c r="G71" s="159">
        <v>0</v>
      </c>
      <c r="H71" s="35">
        <v>0</v>
      </c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>
        <v>0</v>
      </c>
      <c r="N71" s="1216"/>
      <c r="O71" s="1217"/>
      <c r="P71" s="1218"/>
      <c r="Q71" s="1198"/>
      <c r="R71" s="1199"/>
      <c r="S71" s="1200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82">
        <f t="shared" si="2"/>
        <v>0</v>
      </c>
      <c r="G72" s="159">
        <v>0</v>
      </c>
      <c r="H72" s="35">
        <v>0</v>
      </c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>
        <v>0</v>
      </c>
      <c r="O72" s="101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82">
        <f t="shared" si="2"/>
        <v>0</v>
      </c>
      <c r="G73" s="159">
        <v>0</v>
      </c>
      <c r="H73" s="35">
        <v>0</v>
      </c>
      <c r="I73" s="384">
        <f t="shared" si="3"/>
        <v>0</v>
      </c>
      <c r="J73" s="385">
        <f t="shared" si="4"/>
        <v>0</v>
      </c>
      <c r="K73" s="386">
        <f t="shared" si="5"/>
        <v>0</v>
      </c>
      <c r="L73" s="58">
        <v>0</v>
      </c>
      <c r="N73" s="1192" t="s">
        <v>831</v>
      </c>
      <c r="O73" s="1193"/>
      <c r="P73" s="1194"/>
      <c r="Q73" s="1201" t="s">
        <v>835</v>
      </c>
      <c r="R73" s="1202"/>
      <c r="S73" s="1203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82">
        <f t="shared" si="2"/>
        <v>0</v>
      </c>
      <c r="G74" s="159">
        <v>0</v>
      </c>
      <c r="H74" s="35">
        <v>0</v>
      </c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>
        <v>0</v>
      </c>
      <c r="N74" s="1195"/>
      <c r="O74" s="1196"/>
      <c r="P74" s="1197"/>
      <c r="Q74" s="1204"/>
      <c r="R74" s="1205"/>
      <c r="S74" s="1206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82">
        <f t="shared" si="2"/>
        <v>0</v>
      </c>
      <c r="G75" s="159">
        <v>0</v>
      </c>
      <c r="H75" s="35">
        <v>0</v>
      </c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>
        <v>0</v>
      </c>
      <c r="N75" s="1198"/>
      <c r="O75" s="1199"/>
      <c r="P75" s="1200"/>
      <c r="Q75" s="1207"/>
      <c r="R75" s="1208"/>
      <c r="S75" s="1209"/>
    </row>
    <row r="76" spans="1:16" ht="15" customHeight="1">
      <c r="A76" s="56" t="s">
        <v>140</v>
      </c>
      <c r="B76" s="162">
        <v>175</v>
      </c>
      <c r="C76" s="163">
        <v>173</v>
      </c>
      <c r="D76" s="164">
        <v>0</v>
      </c>
      <c r="E76" s="165">
        <v>1</v>
      </c>
      <c r="F76" s="382">
        <f t="shared" si="2"/>
        <v>174</v>
      </c>
      <c r="G76" s="159">
        <v>790</v>
      </c>
      <c r="H76" s="35">
        <v>14</v>
      </c>
      <c r="I76" s="384">
        <f t="shared" si="3"/>
        <v>434</v>
      </c>
      <c r="J76" s="385">
        <f t="shared" si="4"/>
        <v>182.02764976958525</v>
      </c>
      <c r="K76" s="386">
        <f t="shared" si="5"/>
        <v>4.540229885057471</v>
      </c>
      <c r="L76" s="58">
        <v>8</v>
      </c>
      <c r="N76" s="1213" t="s">
        <v>832</v>
      </c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382">
        <f t="shared" si="2"/>
        <v>0</v>
      </c>
      <c r="G77" s="159">
        <v>0</v>
      </c>
      <c r="H77" s="35">
        <v>0</v>
      </c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>
        <v>0</v>
      </c>
      <c r="N77" s="1213"/>
      <c r="O77" s="1214"/>
      <c r="P77" s="1215"/>
    </row>
    <row r="78" spans="1:16" ht="15">
      <c r="A78" s="56" t="s">
        <v>142</v>
      </c>
      <c r="B78" s="162">
        <v>0</v>
      </c>
      <c r="C78" s="163">
        <v>0</v>
      </c>
      <c r="D78" s="164">
        <v>0</v>
      </c>
      <c r="E78" s="164">
        <v>0</v>
      </c>
      <c r="F78" s="382">
        <f t="shared" si="2"/>
        <v>0</v>
      </c>
      <c r="G78" s="159">
        <v>0</v>
      </c>
      <c r="H78" s="35">
        <v>0</v>
      </c>
      <c r="I78" s="384">
        <f t="shared" si="3"/>
        <v>0</v>
      </c>
      <c r="J78" s="385">
        <f t="shared" si="4"/>
        <v>0</v>
      </c>
      <c r="K78" s="386">
        <f t="shared" si="5"/>
        <v>0</v>
      </c>
      <c r="L78" s="58">
        <v>0</v>
      </c>
      <c r="N78" s="1213"/>
      <c r="O78" s="1214"/>
      <c r="P78" s="1215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4">
        <v>0</v>
      </c>
      <c r="F79" s="382">
        <f t="shared" si="2"/>
        <v>0</v>
      </c>
      <c r="G79" s="159">
        <v>0</v>
      </c>
      <c r="H79" s="35">
        <v>0</v>
      </c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>
        <v>0</v>
      </c>
      <c r="N79" s="1216"/>
      <c r="O79" s="1217"/>
      <c r="P79" s="1218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4">
        <v>0</v>
      </c>
      <c r="F80" s="382">
        <f t="shared" si="2"/>
        <v>1</v>
      </c>
      <c r="G80" s="159">
        <v>6</v>
      </c>
      <c r="H80" s="35">
        <v>1</v>
      </c>
      <c r="I80" s="384">
        <f t="shared" si="3"/>
        <v>31</v>
      </c>
      <c r="J80" s="385">
        <f t="shared" si="4"/>
        <v>19.35483870967742</v>
      </c>
      <c r="K80" s="386">
        <f t="shared" si="5"/>
        <v>6</v>
      </c>
      <c r="L80" s="58">
        <v>0</v>
      </c>
      <c r="N80" s="1192" t="s">
        <v>833</v>
      </c>
      <c r="O80" s="1193"/>
      <c r="P80" s="1194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382">
        <f t="shared" si="2"/>
        <v>0</v>
      </c>
      <c r="G81" s="159">
        <v>0</v>
      </c>
      <c r="H81" s="35">
        <v>0</v>
      </c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>
        <v>0</v>
      </c>
      <c r="N81" s="1195"/>
      <c r="O81" s="1196"/>
      <c r="P81" s="1197"/>
    </row>
    <row r="82" spans="1:16" ht="15">
      <c r="A82" s="56" t="s">
        <v>146</v>
      </c>
      <c r="B82" s="162">
        <v>0</v>
      </c>
      <c r="C82" s="163">
        <v>1</v>
      </c>
      <c r="D82" s="164">
        <v>0</v>
      </c>
      <c r="E82" s="164">
        <v>0</v>
      </c>
      <c r="F82" s="382">
        <f t="shared" si="2"/>
        <v>1</v>
      </c>
      <c r="G82" s="159">
        <v>2</v>
      </c>
      <c r="H82" s="35">
        <v>8</v>
      </c>
      <c r="I82" s="384">
        <f t="shared" si="3"/>
        <v>248</v>
      </c>
      <c r="J82" s="385">
        <f t="shared" si="4"/>
        <v>0.8064516129032258</v>
      </c>
      <c r="K82" s="386">
        <f t="shared" si="5"/>
        <v>2</v>
      </c>
      <c r="L82" s="58">
        <v>0</v>
      </c>
      <c r="N82" s="1195"/>
      <c r="O82" s="1196"/>
      <c r="P82" s="1197"/>
    </row>
    <row r="83" spans="1:16" ht="15.75" thickBot="1">
      <c r="A83" s="56" t="s">
        <v>147</v>
      </c>
      <c r="B83" s="162">
        <v>0</v>
      </c>
      <c r="C83" s="163">
        <v>18</v>
      </c>
      <c r="D83" s="164">
        <v>0</v>
      </c>
      <c r="E83" s="164">
        <v>0</v>
      </c>
      <c r="F83" s="382">
        <f t="shared" si="2"/>
        <v>18</v>
      </c>
      <c r="G83" s="159">
        <v>199</v>
      </c>
      <c r="H83" s="35">
        <v>7</v>
      </c>
      <c r="I83" s="384">
        <f t="shared" si="3"/>
        <v>217</v>
      </c>
      <c r="J83" s="385">
        <f t="shared" si="4"/>
        <v>91.70506912442397</v>
      </c>
      <c r="K83" s="386">
        <f t="shared" si="5"/>
        <v>11.055555555555555</v>
      </c>
      <c r="L83" s="58">
        <v>0</v>
      </c>
      <c r="N83" s="1198"/>
      <c r="O83" s="1199"/>
      <c r="P83" s="1200"/>
    </row>
    <row r="84" spans="1:12" ht="15">
      <c r="A84" s="56" t="s">
        <v>148</v>
      </c>
      <c r="B84" s="162">
        <v>0</v>
      </c>
      <c r="C84" s="163">
        <v>18</v>
      </c>
      <c r="D84" s="164">
        <v>0</v>
      </c>
      <c r="E84" s="165">
        <v>7</v>
      </c>
      <c r="F84" s="382">
        <f t="shared" si="2"/>
        <v>25</v>
      </c>
      <c r="G84" s="159">
        <v>207</v>
      </c>
      <c r="H84" s="35">
        <v>7</v>
      </c>
      <c r="I84" s="384">
        <f t="shared" si="3"/>
        <v>217</v>
      </c>
      <c r="J84" s="385">
        <f t="shared" si="4"/>
        <v>95.39170506912443</v>
      </c>
      <c r="K84" s="386">
        <f t="shared" si="5"/>
        <v>8.28</v>
      </c>
      <c r="L84" s="58">
        <v>7</v>
      </c>
    </row>
    <row r="85" spans="1:12" ht="15">
      <c r="A85" s="56" t="s">
        <v>149</v>
      </c>
      <c r="B85" s="162">
        <v>0</v>
      </c>
      <c r="C85" s="163">
        <v>27</v>
      </c>
      <c r="D85" s="164">
        <v>0</v>
      </c>
      <c r="E85" s="165">
        <v>1</v>
      </c>
      <c r="F85" s="382">
        <f t="shared" si="2"/>
        <v>28</v>
      </c>
      <c r="G85" s="159">
        <v>137</v>
      </c>
      <c r="H85" s="35">
        <v>14</v>
      </c>
      <c r="I85" s="384">
        <f t="shared" si="3"/>
        <v>434</v>
      </c>
      <c r="J85" s="385">
        <f t="shared" si="4"/>
        <v>31.566820276497698</v>
      </c>
      <c r="K85" s="386">
        <f t="shared" si="5"/>
        <v>4.892857142857143</v>
      </c>
      <c r="L85" s="58">
        <v>6</v>
      </c>
    </row>
    <row r="86" spans="1:12" ht="15.75" thickBot="1">
      <c r="A86" s="387" t="s">
        <v>6</v>
      </c>
      <c r="B86" s="388">
        <f aca="true" t="shared" si="6" ref="B86:H86">SUM(B66:B85)</f>
        <v>779</v>
      </c>
      <c r="C86" s="389">
        <f t="shared" si="6"/>
        <v>754</v>
      </c>
      <c r="D86" s="383">
        <f t="shared" si="6"/>
        <v>0</v>
      </c>
      <c r="E86" s="383">
        <f t="shared" si="6"/>
        <v>28</v>
      </c>
      <c r="F86" s="383">
        <f t="shared" si="6"/>
        <v>782</v>
      </c>
      <c r="G86" s="390">
        <f t="shared" si="6"/>
        <v>3585</v>
      </c>
      <c r="H86" s="383">
        <f t="shared" si="6"/>
        <v>133</v>
      </c>
      <c r="I86" s="383">
        <f t="shared" si="3"/>
        <v>4123</v>
      </c>
      <c r="J86" s="383">
        <f t="shared" si="4"/>
        <v>86.95124909046811</v>
      </c>
      <c r="K86" s="383">
        <f t="shared" si="5"/>
        <v>4.584398976982097</v>
      </c>
      <c r="L86" s="391">
        <f>SUM(L66:L85)</f>
        <v>78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369" t="s">
        <v>735</v>
      </c>
      <c r="B89" s="1370"/>
      <c r="C89" s="1361" t="s">
        <v>733</v>
      </c>
      <c r="D89" s="1362"/>
      <c r="E89" s="1362"/>
      <c r="F89" s="1362"/>
      <c r="G89" s="1362"/>
      <c r="H89" s="1362"/>
      <c r="I89" s="1362"/>
      <c r="J89" s="13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71"/>
      <c r="B90" s="1372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52" t="s">
        <v>41</v>
      </c>
      <c r="B91" s="72" t="s">
        <v>731</v>
      </c>
      <c r="C91" s="73">
        <v>1</v>
      </c>
      <c r="D91" s="74">
        <v>14</v>
      </c>
      <c r="E91" s="74">
        <v>21</v>
      </c>
      <c r="F91" s="74">
        <v>11</v>
      </c>
      <c r="G91" s="74">
        <v>7</v>
      </c>
      <c r="H91" s="74">
        <v>3</v>
      </c>
      <c r="I91" s="74">
        <v>1</v>
      </c>
      <c r="J91" s="61">
        <v>0</v>
      </c>
      <c r="K91" s="406">
        <f aca="true" t="shared" si="7" ref="K91:K99">SUM(J91+I91+H91+G91+F91+E91+D91+C91)</f>
        <v>58</v>
      </c>
      <c r="L91" s="6"/>
      <c r="M91" s="6"/>
      <c r="N91" s="6"/>
      <c r="O91" s="6"/>
      <c r="P91" s="6"/>
      <c r="Q91" s="6"/>
      <c r="R91" s="6"/>
    </row>
    <row r="92" spans="1:11" ht="15">
      <c r="A92" s="1353"/>
      <c r="B92" s="68" t="s">
        <v>730</v>
      </c>
      <c r="C92" s="70">
        <v>1</v>
      </c>
      <c r="D92" s="67">
        <v>19</v>
      </c>
      <c r="E92" s="67">
        <v>25</v>
      </c>
      <c r="F92" s="67">
        <v>16</v>
      </c>
      <c r="G92" s="67">
        <v>12</v>
      </c>
      <c r="H92" s="67">
        <v>4</v>
      </c>
      <c r="I92" s="67">
        <v>1</v>
      </c>
      <c r="J92" s="71">
        <v>0</v>
      </c>
      <c r="K92" s="407">
        <f t="shared" si="7"/>
        <v>78</v>
      </c>
    </row>
    <row r="93" spans="1:11" ht="15.75" thickBot="1">
      <c r="A93" s="1354"/>
      <c r="B93" s="396" t="s">
        <v>6</v>
      </c>
      <c r="C93" s="397">
        <f aca="true" t="shared" si="8" ref="C93:J93">SUM(C91+C92)</f>
        <v>2</v>
      </c>
      <c r="D93" s="398">
        <f t="shared" si="8"/>
        <v>33</v>
      </c>
      <c r="E93" s="398">
        <f t="shared" si="8"/>
        <v>46</v>
      </c>
      <c r="F93" s="398">
        <f t="shared" si="8"/>
        <v>27</v>
      </c>
      <c r="G93" s="398">
        <f t="shared" si="8"/>
        <v>19</v>
      </c>
      <c r="H93" s="398">
        <f t="shared" si="8"/>
        <v>7</v>
      </c>
      <c r="I93" s="398">
        <f t="shared" si="8"/>
        <v>2</v>
      </c>
      <c r="J93" s="399">
        <f t="shared" si="8"/>
        <v>0</v>
      </c>
      <c r="K93" s="400">
        <f t="shared" si="7"/>
        <v>136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1</v>
      </c>
      <c r="I94" s="135">
        <v>0</v>
      </c>
      <c r="J94" s="136">
        <v>0</v>
      </c>
      <c r="K94" s="408">
        <f t="shared" si="7"/>
        <v>1</v>
      </c>
    </row>
    <row r="95" spans="1:11" ht="15">
      <c r="A95" s="1364" t="s">
        <v>55</v>
      </c>
      <c r="B95" s="60" t="s">
        <v>728</v>
      </c>
      <c r="C95" s="73">
        <v>2</v>
      </c>
      <c r="D95" s="74">
        <v>33</v>
      </c>
      <c r="E95" s="74">
        <v>46</v>
      </c>
      <c r="F95" s="74">
        <v>27</v>
      </c>
      <c r="G95" s="74">
        <v>18</v>
      </c>
      <c r="H95" s="74">
        <v>8</v>
      </c>
      <c r="I95" s="74">
        <v>2</v>
      </c>
      <c r="J95" s="61">
        <v>0</v>
      </c>
      <c r="K95" s="406">
        <f t="shared" si="7"/>
        <v>136</v>
      </c>
    </row>
    <row r="96" spans="1:11" ht="15">
      <c r="A96" s="1365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407">
        <f t="shared" si="7"/>
        <v>1</v>
      </c>
    </row>
    <row r="97" spans="1:18" ht="15.75" thickBot="1">
      <c r="A97" s="1366"/>
      <c r="B97" s="401" t="s">
        <v>6</v>
      </c>
      <c r="C97" s="402">
        <f>C96+C95</f>
        <v>2</v>
      </c>
      <c r="D97" s="403">
        <f aca="true" t="shared" si="9" ref="D97:J97">D96+D95</f>
        <v>33</v>
      </c>
      <c r="E97" s="403">
        <f t="shared" si="9"/>
        <v>46</v>
      </c>
      <c r="F97" s="403">
        <f t="shared" si="9"/>
        <v>27</v>
      </c>
      <c r="G97" s="403">
        <f t="shared" si="9"/>
        <v>19</v>
      </c>
      <c r="H97" s="403">
        <f t="shared" si="9"/>
        <v>8</v>
      </c>
      <c r="I97" s="403">
        <f t="shared" si="9"/>
        <v>2</v>
      </c>
      <c r="J97" s="404">
        <f t="shared" si="9"/>
        <v>0</v>
      </c>
      <c r="K97" s="400">
        <f t="shared" si="7"/>
        <v>137</v>
      </c>
      <c r="R97" s="18"/>
    </row>
    <row r="98" spans="1:11" ht="15">
      <c r="A98" s="75"/>
      <c r="B98" s="72" t="s">
        <v>726</v>
      </c>
      <c r="C98" s="73">
        <v>1</v>
      </c>
      <c r="D98" s="74">
        <v>9</v>
      </c>
      <c r="E98" s="74">
        <v>17</v>
      </c>
      <c r="F98" s="74">
        <v>8</v>
      </c>
      <c r="G98" s="74">
        <v>8</v>
      </c>
      <c r="H98" s="74">
        <v>4</v>
      </c>
      <c r="I98" s="74">
        <v>2</v>
      </c>
      <c r="J98" s="61">
        <v>0</v>
      </c>
      <c r="K98" s="406">
        <f t="shared" si="7"/>
        <v>49</v>
      </c>
    </row>
    <row r="99" spans="1:11" ht="15.75" thickBot="1">
      <c r="A99" s="76"/>
      <c r="B99" s="77" t="s">
        <v>732</v>
      </c>
      <c r="C99" s="32">
        <v>5</v>
      </c>
      <c r="D99" s="63">
        <v>2</v>
      </c>
      <c r="E99" s="63">
        <v>3</v>
      </c>
      <c r="F99" s="63">
        <v>2</v>
      </c>
      <c r="G99" s="63">
        <v>0</v>
      </c>
      <c r="H99" s="63">
        <v>0</v>
      </c>
      <c r="I99" s="63">
        <v>0</v>
      </c>
      <c r="J99" s="62">
        <v>0</v>
      </c>
      <c r="K99" s="400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1155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8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15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14981276.77</v>
      </c>
      <c r="G106" s="1131"/>
      <c r="H106" s="54"/>
      <c r="I106" s="54"/>
      <c r="J106" s="54"/>
      <c r="K106" s="54"/>
      <c r="L106" s="54"/>
      <c r="M106" s="6"/>
    </row>
    <row r="107" spans="1:13" ht="15">
      <c r="A107" s="1348" t="s">
        <v>62</v>
      </c>
      <c r="B107" s="1349"/>
      <c r="C107" s="1349"/>
      <c r="D107" s="1349"/>
      <c r="E107" s="1349"/>
      <c r="F107" s="1350">
        <f>SUM(F105+F106)</f>
        <v>37997694.769999996</v>
      </c>
      <c r="G107" s="1351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647118.15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523342.74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240664.99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28631181.01</v>
      </c>
      <c r="G111" s="1131"/>
      <c r="H111" s="54"/>
      <c r="I111" s="54"/>
      <c r="J111" s="54"/>
      <c r="K111" s="54"/>
      <c r="L111" s="54"/>
      <c r="M111" s="6"/>
    </row>
    <row r="112" spans="1:13" ht="15">
      <c r="A112" s="1348" t="s">
        <v>66</v>
      </c>
      <c r="B112" s="1349"/>
      <c r="C112" s="1349"/>
      <c r="D112" s="1349"/>
      <c r="E112" s="1349"/>
      <c r="F112" s="1350">
        <f>SUM(F108+F109+F110+F111)</f>
        <v>30042306.89</v>
      </c>
      <c r="G112" s="1351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392330471.64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846</v>
      </c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69">
      <selection activeCell="B68" sqref="B6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424" t="s">
        <v>1</v>
      </c>
      <c r="B11" s="409" t="s">
        <v>2</v>
      </c>
      <c r="C11" s="410" t="s">
        <v>724</v>
      </c>
      <c r="D11" s="1426" t="s">
        <v>3</v>
      </c>
      <c r="E11" s="248"/>
      <c r="F11" s="1428" t="s">
        <v>725</v>
      </c>
      <c r="G11" s="1429"/>
      <c r="H11" s="1429"/>
      <c r="I11" s="1430"/>
      <c r="J11" s="417" t="s">
        <v>4</v>
      </c>
      <c r="K11" s="418" t="s">
        <v>5</v>
      </c>
      <c r="L11" s="1432" t="s">
        <v>6</v>
      </c>
      <c r="N11" s="1165"/>
      <c r="O11" s="1165"/>
      <c r="P11" s="1165"/>
      <c r="Q11" s="1165"/>
    </row>
    <row r="12" spans="1:12" ht="15.75" customHeight="1" thickBot="1">
      <c r="A12" s="1425"/>
      <c r="B12" s="411" t="s">
        <v>7</v>
      </c>
      <c r="C12" s="412" t="s">
        <v>8</v>
      </c>
      <c r="D12" s="1427"/>
      <c r="E12" s="248"/>
      <c r="F12" s="1431"/>
      <c r="G12" s="1412"/>
      <c r="H12" s="1412"/>
      <c r="I12" s="1413"/>
      <c r="J12" s="419" t="s">
        <v>9</v>
      </c>
      <c r="K12" s="420" t="s">
        <v>10</v>
      </c>
      <c r="L12" s="1433"/>
    </row>
    <row r="13" spans="1:12" s="155" customFormat="1" ht="15">
      <c r="A13" s="153" t="s">
        <v>691</v>
      </c>
      <c r="B13" s="36">
        <v>0</v>
      </c>
      <c r="C13" s="36">
        <v>0</v>
      </c>
      <c r="D13" s="413">
        <f>SUM(C13+B13)</f>
        <v>0</v>
      </c>
      <c r="E13" s="249"/>
      <c r="F13" s="1080" t="s">
        <v>11</v>
      </c>
      <c r="G13" s="1081"/>
      <c r="H13" s="1081"/>
      <c r="I13" s="1081"/>
      <c r="J13" s="114">
        <v>335</v>
      </c>
      <c r="K13" s="114">
        <v>0</v>
      </c>
      <c r="L13" s="421">
        <f>SUM(K13+J13)</f>
        <v>335</v>
      </c>
    </row>
    <row r="14" spans="1:12" ht="15">
      <c r="A14" s="13" t="s">
        <v>692</v>
      </c>
      <c r="B14" s="36">
        <v>30</v>
      </c>
      <c r="C14" s="36">
        <v>1281</v>
      </c>
      <c r="D14" s="414">
        <f aca="true" t="shared" si="0" ref="D14:D51">SUM(C14+B14)</f>
        <v>1311</v>
      </c>
      <c r="E14" s="248"/>
      <c r="F14" s="1080" t="s">
        <v>12</v>
      </c>
      <c r="G14" s="1081"/>
      <c r="H14" s="1081"/>
      <c r="I14" s="1081"/>
      <c r="J14" s="114">
        <v>990</v>
      </c>
      <c r="K14" s="114">
        <v>2020</v>
      </c>
      <c r="L14" s="421">
        <f aca="true" t="shared" si="1" ref="L14:L33">SUM(K14+J14)</f>
        <v>3010</v>
      </c>
    </row>
    <row r="15" spans="1:12" ht="15">
      <c r="A15" s="13" t="s">
        <v>693</v>
      </c>
      <c r="B15" s="36">
        <v>81</v>
      </c>
      <c r="C15" s="36">
        <v>987</v>
      </c>
      <c r="D15" s="414">
        <f t="shared" si="0"/>
        <v>1068</v>
      </c>
      <c r="E15" s="248"/>
      <c r="F15" s="1080" t="s">
        <v>13</v>
      </c>
      <c r="G15" s="1081"/>
      <c r="H15" s="1081"/>
      <c r="I15" s="1081"/>
      <c r="J15" s="114">
        <v>1306</v>
      </c>
      <c r="K15" s="114">
        <v>77</v>
      </c>
      <c r="L15" s="421">
        <f t="shared" si="1"/>
        <v>1383</v>
      </c>
    </row>
    <row r="16" spans="1:12" ht="15">
      <c r="A16" s="13" t="s">
        <v>694</v>
      </c>
      <c r="B16" s="36">
        <v>63</v>
      </c>
      <c r="C16" s="36">
        <v>478</v>
      </c>
      <c r="D16" s="414">
        <f t="shared" si="0"/>
        <v>541</v>
      </c>
      <c r="E16" s="248"/>
      <c r="F16" s="1080" t="s">
        <v>14</v>
      </c>
      <c r="G16" s="1081"/>
      <c r="H16" s="1081"/>
      <c r="I16" s="1081"/>
      <c r="J16" s="114">
        <v>0</v>
      </c>
      <c r="K16" s="114">
        <v>0</v>
      </c>
      <c r="L16" s="421">
        <f t="shared" si="1"/>
        <v>0</v>
      </c>
    </row>
    <row r="17" spans="1:12" ht="15">
      <c r="A17" s="13" t="s">
        <v>695</v>
      </c>
      <c r="B17" s="36">
        <v>28</v>
      </c>
      <c r="C17" s="36">
        <v>495</v>
      </c>
      <c r="D17" s="414">
        <f t="shared" si="0"/>
        <v>523</v>
      </c>
      <c r="E17" s="248"/>
      <c r="F17" s="1080" t="s">
        <v>15</v>
      </c>
      <c r="G17" s="1081"/>
      <c r="H17" s="1081"/>
      <c r="I17" s="1081"/>
      <c r="J17" s="114">
        <v>0</v>
      </c>
      <c r="K17" s="114">
        <v>0</v>
      </c>
      <c r="L17" s="421">
        <f t="shared" si="1"/>
        <v>0</v>
      </c>
    </row>
    <row r="18" spans="1:12" ht="15">
      <c r="A18" s="13" t="s">
        <v>786</v>
      </c>
      <c r="B18" s="36">
        <v>138</v>
      </c>
      <c r="C18" s="36">
        <v>246</v>
      </c>
      <c r="D18" s="414">
        <f t="shared" si="0"/>
        <v>384</v>
      </c>
      <c r="E18" s="248"/>
      <c r="F18" s="1096" t="s">
        <v>16</v>
      </c>
      <c r="G18" s="1097"/>
      <c r="H18" s="1097"/>
      <c r="I18" s="1097"/>
      <c r="J18" s="114">
        <v>121</v>
      </c>
      <c r="K18" s="114">
        <v>37</v>
      </c>
      <c r="L18" s="421">
        <f t="shared" si="1"/>
        <v>158</v>
      </c>
    </row>
    <row r="19" spans="1:12" ht="15">
      <c r="A19" s="13" t="s">
        <v>696</v>
      </c>
      <c r="B19" s="36">
        <v>112</v>
      </c>
      <c r="C19" s="36">
        <v>213</v>
      </c>
      <c r="D19" s="414">
        <f t="shared" si="0"/>
        <v>325</v>
      </c>
      <c r="E19" s="248"/>
      <c r="F19" s="1096" t="s">
        <v>17</v>
      </c>
      <c r="G19" s="1097"/>
      <c r="H19" s="1097"/>
      <c r="I19" s="1098"/>
      <c r="J19" s="114">
        <v>0</v>
      </c>
      <c r="K19" s="114">
        <v>0</v>
      </c>
      <c r="L19" s="421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14">
        <f t="shared" si="0"/>
        <v>0</v>
      </c>
      <c r="E20" s="248"/>
      <c r="F20" s="1096" t="s">
        <v>18</v>
      </c>
      <c r="G20" s="1097"/>
      <c r="H20" s="1097"/>
      <c r="I20" s="1098"/>
      <c r="J20" s="114">
        <v>0</v>
      </c>
      <c r="K20" s="114">
        <v>0</v>
      </c>
      <c r="L20" s="421">
        <f t="shared" si="1"/>
        <v>0</v>
      </c>
    </row>
    <row r="21" spans="1:12" ht="15">
      <c r="A21" s="13" t="s">
        <v>698</v>
      </c>
      <c r="B21" s="36">
        <v>87</v>
      </c>
      <c r="C21" s="36">
        <v>155</v>
      </c>
      <c r="D21" s="414">
        <f t="shared" si="0"/>
        <v>242</v>
      </c>
      <c r="E21" s="248"/>
      <c r="F21" s="1096" t="s">
        <v>19</v>
      </c>
      <c r="G21" s="1097"/>
      <c r="H21" s="1097"/>
      <c r="I21" s="1098"/>
      <c r="J21" s="114">
        <v>114</v>
      </c>
      <c r="K21" s="114">
        <v>0</v>
      </c>
      <c r="L21" s="421">
        <f t="shared" si="1"/>
        <v>114</v>
      </c>
    </row>
    <row r="22" spans="1:12" ht="15">
      <c r="A22" s="13" t="s">
        <v>699</v>
      </c>
      <c r="B22" s="36">
        <v>40</v>
      </c>
      <c r="C22" s="36">
        <v>81</v>
      </c>
      <c r="D22" s="414">
        <f t="shared" si="0"/>
        <v>121</v>
      </c>
      <c r="E22" s="248"/>
      <c r="F22" s="1096" t="s">
        <v>20</v>
      </c>
      <c r="G22" s="1097"/>
      <c r="H22" s="1097"/>
      <c r="I22" s="1098"/>
      <c r="J22" s="114">
        <v>62</v>
      </c>
      <c r="K22" s="114">
        <v>487</v>
      </c>
      <c r="L22" s="421">
        <f t="shared" si="1"/>
        <v>549</v>
      </c>
    </row>
    <row r="23" spans="1:12" ht="15">
      <c r="A23" s="13" t="s">
        <v>700</v>
      </c>
      <c r="B23" s="36">
        <v>6</v>
      </c>
      <c r="C23" s="36">
        <v>66</v>
      </c>
      <c r="D23" s="414">
        <f t="shared" si="0"/>
        <v>72</v>
      </c>
      <c r="E23" s="248"/>
      <c r="F23" s="1096" t="s">
        <v>21</v>
      </c>
      <c r="G23" s="1097"/>
      <c r="H23" s="1097"/>
      <c r="I23" s="1098"/>
      <c r="J23" s="114">
        <v>24</v>
      </c>
      <c r="K23" s="114">
        <v>0</v>
      </c>
      <c r="L23" s="421">
        <f t="shared" si="1"/>
        <v>24</v>
      </c>
    </row>
    <row r="24" spans="1:12" ht="15">
      <c r="A24" s="13" t="s">
        <v>701</v>
      </c>
      <c r="B24" s="36">
        <v>34</v>
      </c>
      <c r="C24" s="36">
        <v>165</v>
      </c>
      <c r="D24" s="414">
        <f t="shared" si="0"/>
        <v>199</v>
      </c>
      <c r="E24" s="248"/>
      <c r="F24" s="1096" t="s">
        <v>22</v>
      </c>
      <c r="G24" s="1097"/>
      <c r="H24" s="1097"/>
      <c r="I24" s="1098"/>
      <c r="J24" s="114">
        <v>0</v>
      </c>
      <c r="K24" s="114">
        <v>0</v>
      </c>
      <c r="L24" s="421">
        <f t="shared" si="1"/>
        <v>0</v>
      </c>
    </row>
    <row r="25" spans="1:12" ht="15">
      <c r="A25" s="13" t="s">
        <v>702</v>
      </c>
      <c r="B25" s="36">
        <v>131</v>
      </c>
      <c r="C25" s="36">
        <v>421</v>
      </c>
      <c r="D25" s="414">
        <f t="shared" si="0"/>
        <v>552</v>
      </c>
      <c r="E25" s="248"/>
      <c r="F25" s="1096" t="s">
        <v>23</v>
      </c>
      <c r="G25" s="1097"/>
      <c r="H25" s="1097"/>
      <c r="I25" s="1098"/>
      <c r="J25" s="114">
        <v>9</v>
      </c>
      <c r="K25" s="114">
        <v>0</v>
      </c>
      <c r="L25" s="421">
        <f t="shared" si="1"/>
        <v>9</v>
      </c>
    </row>
    <row r="26" spans="1:12" ht="15">
      <c r="A26" s="13" t="s">
        <v>703</v>
      </c>
      <c r="B26" s="36">
        <v>18</v>
      </c>
      <c r="C26" s="36">
        <v>113</v>
      </c>
      <c r="D26" s="414">
        <f t="shared" si="0"/>
        <v>131</v>
      </c>
      <c r="E26" s="248"/>
      <c r="F26" s="1096" t="s">
        <v>24</v>
      </c>
      <c r="G26" s="1097"/>
      <c r="H26" s="1097"/>
      <c r="I26" s="1098"/>
      <c r="J26" s="114">
        <v>0</v>
      </c>
      <c r="K26" s="114">
        <v>0</v>
      </c>
      <c r="L26" s="421">
        <f t="shared" si="1"/>
        <v>0</v>
      </c>
    </row>
    <row r="27" spans="1:12" ht="15">
      <c r="A27" s="13" t="s">
        <v>704</v>
      </c>
      <c r="B27" s="36">
        <v>21</v>
      </c>
      <c r="C27" s="36">
        <v>54</v>
      </c>
      <c r="D27" s="414">
        <f t="shared" si="0"/>
        <v>75</v>
      </c>
      <c r="E27" s="248"/>
      <c r="F27" s="1096" t="s">
        <v>25</v>
      </c>
      <c r="G27" s="1097"/>
      <c r="H27" s="1097"/>
      <c r="I27" s="1098"/>
      <c r="J27" s="114">
        <v>0</v>
      </c>
      <c r="K27" s="114">
        <v>0</v>
      </c>
      <c r="L27" s="421">
        <f t="shared" si="1"/>
        <v>0</v>
      </c>
    </row>
    <row r="28" spans="1:12" ht="15">
      <c r="A28" s="13" t="s">
        <v>705</v>
      </c>
      <c r="B28" s="36">
        <v>21</v>
      </c>
      <c r="C28" s="36">
        <v>190</v>
      </c>
      <c r="D28" s="414">
        <f t="shared" si="0"/>
        <v>211</v>
      </c>
      <c r="E28" s="248"/>
      <c r="F28" s="1096" t="s">
        <v>26</v>
      </c>
      <c r="G28" s="1097"/>
      <c r="H28" s="1097"/>
      <c r="I28" s="1098"/>
      <c r="J28" s="114">
        <v>0</v>
      </c>
      <c r="K28" s="114">
        <v>0</v>
      </c>
      <c r="L28" s="421">
        <f t="shared" si="1"/>
        <v>0</v>
      </c>
    </row>
    <row r="29" spans="1:12" ht="15">
      <c r="A29" s="13" t="s">
        <v>706</v>
      </c>
      <c r="B29" s="36">
        <v>27</v>
      </c>
      <c r="C29" s="36">
        <v>41</v>
      </c>
      <c r="D29" s="414">
        <f t="shared" si="0"/>
        <v>68</v>
      </c>
      <c r="E29" s="248"/>
      <c r="F29" s="1096" t="s">
        <v>27</v>
      </c>
      <c r="G29" s="1097"/>
      <c r="H29" s="1097"/>
      <c r="I29" s="1098"/>
      <c r="J29" s="143"/>
      <c r="K29" s="36">
        <v>161</v>
      </c>
      <c r="L29" s="421">
        <f t="shared" si="1"/>
        <v>161</v>
      </c>
    </row>
    <row r="30" spans="1:12" ht="15">
      <c r="A30" s="13" t="s">
        <v>707</v>
      </c>
      <c r="B30" s="36">
        <v>0</v>
      </c>
      <c r="C30" s="36">
        <v>0</v>
      </c>
      <c r="D30" s="414">
        <f t="shared" si="0"/>
        <v>0</v>
      </c>
      <c r="E30" s="248"/>
      <c r="F30" s="1080" t="s">
        <v>28</v>
      </c>
      <c r="G30" s="1081"/>
      <c r="H30" s="1081"/>
      <c r="I30" s="1081"/>
      <c r="J30" s="115">
        <v>21</v>
      </c>
      <c r="K30" s="144"/>
      <c r="L30" s="421">
        <f t="shared" si="1"/>
        <v>21</v>
      </c>
    </row>
    <row r="31" spans="1:12" ht="15">
      <c r="A31" s="13" t="s">
        <v>708</v>
      </c>
      <c r="B31" s="36">
        <v>29</v>
      </c>
      <c r="C31" s="36">
        <v>202</v>
      </c>
      <c r="D31" s="414">
        <f t="shared" si="0"/>
        <v>231</v>
      </c>
      <c r="E31" s="248"/>
      <c r="F31" s="1080" t="s">
        <v>29</v>
      </c>
      <c r="G31" s="1081"/>
      <c r="H31" s="1081"/>
      <c r="I31" s="1081"/>
      <c r="J31" s="36">
        <v>13563</v>
      </c>
      <c r="K31" s="37">
        <v>7115</v>
      </c>
      <c r="L31" s="421">
        <f t="shared" si="1"/>
        <v>20678</v>
      </c>
    </row>
    <row r="32" spans="1:12" ht="15">
      <c r="A32" s="13" t="s">
        <v>787</v>
      </c>
      <c r="B32" s="36">
        <v>0</v>
      </c>
      <c r="C32" s="36">
        <v>0</v>
      </c>
      <c r="D32" s="414">
        <f t="shared" si="0"/>
        <v>0</v>
      </c>
      <c r="E32" s="248"/>
      <c r="F32" s="1080" t="s">
        <v>30</v>
      </c>
      <c r="G32" s="1081"/>
      <c r="H32" s="1081"/>
      <c r="I32" s="1081"/>
      <c r="J32" s="36">
        <v>236</v>
      </c>
      <c r="K32" s="37"/>
      <c r="L32" s="421">
        <f t="shared" si="1"/>
        <v>236</v>
      </c>
    </row>
    <row r="33" spans="1:12" s="17" customFormat="1" ht="15">
      <c r="A33" s="13" t="s">
        <v>788</v>
      </c>
      <c r="B33" s="36">
        <v>0</v>
      </c>
      <c r="C33" s="36">
        <v>0</v>
      </c>
      <c r="D33" s="414">
        <f t="shared" si="0"/>
        <v>0</v>
      </c>
      <c r="E33" s="250"/>
      <c r="F33" s="1080" t="s">
        <v>31</v>
      </c>
      <c r="G33" s="1081"/>
      <c r="H33" s="1081"/>
      <c r="I33" s="1081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>
        <v>33</v>
      </c>
      <c r="C34" s="36">
        <v>542</v>
      </c>
      <c r="D34" s="414">
        <f t="shared" si="0"/>
        <v>575</v>
      </c>
      <c r="E34" s="250"/>
      <c r="F34" s="1158" t="s">
        <v>76</v>
      </c>
      <c r="G34" s="1159"/>
      <c r="H34" s="1159"/>
      <c r="I34" s="1159"/>
      <c r="J34" s="36"/>
      <c r="K34" s="37"/>
      <c r="L34" s="422">
        <f>K34+J34</f>
        <v>0</v>
      </c>
    </row>
    <row r="35" spans="1:12" ht="15">
      <c r="A35" s="13" t="s">
        <v>709</v>
      </c>
      <c r="B35" s="36">
        <v>6</v>
      </c>
      <c r="C35" s="36">
        <v>310</v>
      </c>
      <c r="D35" s="414">
        <f t="shared" si="0"/>
        <v>316</v>
      </c>
      <c r="E35" s="248"/>
      <c r="F35" s="38" t="s">
        <v>32</v>
      </c>
      <c r="G35" s="39"/>
      <c r="H35" s="39"/>
      <c r="I35" s="39"/>
      <c r="J35" s="40"/>
      <c r="K35" s="40"/>
      <c r="L35" s="423">
        <v>0</v>
      </c>
    </row>
    <row r="36" spans="1:12" ht="15">
      <c r="A36" s="13" t="s">
        <v>710</v>
      </c>
      <c r="B36" s="36">
        <v>36</v>
      </c>
      <c r="C36" s="36">
        <v>68</v>
      </c>
      <c r="D36" s="414">
        <f t="shared" si="0"/>
        <v>104</v>
      </c>
      <c r="E36" s="248"/>
      <c r="F36" s="41" t="s">
        <v>33</v>
      </c>
      <c r="G36" s="42"/>
      <c r="H36" s="42"/>
      <c r="I36" s="42"/>
      <c r="J36" s="42"/>
      <c r="K36" s="43"/>
      <c r="L36" s="424">
        <v>154</v>
      </c>
    </row>
    <row r="37" spans="1:12" ht="15">
      <c r="A37" s="13" t="s">
        <v>711</v>
      </c>
      <c r="B37" s="36">
        <v>93</v>
      </c>
      <c r="C37" s="36">
        <v>115</v>
      </c>
      <c r="D37" s="414">
        <f t="shared" si="0"/>
        <v>208</v>
      </c>
      <c r="E37" s="248"/>
      <c r="F37" s="41" t="s">
        <v>34</v>
      </c>
      <c r="G37" s="42"/>
      <c r="H37" s="42"/>
      <c r="I37" s="42"/>
      <c r="J37" s="42"/>
      <c r="K37" s="43"/>
      <c r="L37" s="424">
        <v>221</v>
      </c>
    </row>
    <row r="38" spans="1:12" ht="15">
      <c r="A38" s="13" t="s">
        <v>712</v>
      </c>
      <c r="B38" s="36">
        <v>88</v>
      </c>
      <c r="C38" s="36">
        <v>306</v>
      </c>
      <c r="D38" s="414">
        <f t="shared" si="0"/>
        <v>394</v>
      </c>
      <c r="E38" s="248"/>
      <c r="F38" s="41" t="s">
        <v>35</v>
      </c>
      <c r="G38" s="42"/>
      <c r="H38" s="42"/>
      <c r="I38" s="42"/>
      <c r="J38" s="42"/>
      <c r="K38" s="43"/>
      <c r="L38" s="424">
        <v>1</v>
      </c>
    </row>
    <row r="39" spans="1:12" ht="15">
      <c r="A39" s="13" t="s">
        <v>785</v>
      </c>
      <c r="B39" s="36">
        <v>130</v>
      </c>
      <c r="C39" s="36">
        <v>255</v>
      </c>
      <c r="D39" s="414">
        <f t="shared" si="0"/>
        <v>385</v>
      </c>
      <c r="E39" s="248"/>
      <c r="F39" s="41" t="s">
        <v>36</v>
      </c>
      <c r="G39" s="42"/>
      <c r="H39" s="42"/>
      <c r="I39" s="42"/>
      <c r="J39" s="42"/>
      <c r="K39" s="43"/>
      <c r="L39" s="425">
        <v>4</v>
      </c>
    </row>
    <row r="40" spans="1:12" ht="15.75" thickBot="1">
      <c r="A40" s="13" t="s">
        <v>713</v>
      </c>
      <c r="B40" s="36">
        <v>265</v>
      </c>
      <c r="C40" s="36">
        <v>171</v>
      </c>
      <c r="D40" s="414">
        <f t="shared" si="0"/>
        <v>436</v>
      </c>
      <c r="E40" s="248"/>
      <c r="F40" s="44" t="s">
        <v>37</v>
      </c>
      <c r="G40" s="45"/>
      <c r="H40" s="45"/>
      <c r="I40" s="45"/>
      <c r="J40" s="45"/>
      <c r="K40" s="46"/>
      <c r="L40" s="426">
        <v>724</v>
      </c>
    </row>
    <row r="41" spans="1:12" ht="15.75" thickBot="1">
      <c r="A41" s="13" t="s">
        <v>714</v>
      </c>
      <c r="B41" s="36">
        <v>56</v>
      </c>
      <c r="C41" s="36">
        <v>202</v>
      </c>
      <c r="D41" s="414">
        <f t="shared" si="0"/>
        <v>258</v>
      </c>
      <c r="E41" s="248"/>
      <c r="F41" s="44" t="s">
        <v>791</v>
      </c>
      <c r="G41" s="45"/>
      <c r="H41" s="45"/>
      <c r="I41" s="45"/>
      <c r="J41" s="45"/>
      <c r="K41" s="46"/>
      <c r="L41" s="426">
        <v>0</v>
      </c>
    </row>
    <row r="42" spans="1:12" ht="15.75" thickBot="1">
      <c r="A42" s="13" t="s">
        <v>715</v>
      </c>
      <c r="B42" s="36">
        <v>76</v>
      </c>
      <c r="C42" s="36">
        <v>164</v>
      </c>
      <c r="D42" s="414">
        <f t="shared" si="0"/>
        <v>240</v>
      </c>
      <c r="E42" s="248"/>
      <c r="F42" s="44" t="s">
        <v>792</v>
      </c>
      <c r="G42" s="45"/>
      <c r="H42" s="45"/>
      <c r="I42" s="45"/>
      <c r="J42" s="45"/>
      <c r="K42" s="46"/>
      <c r="L42" s="426">
        <v>0</v>
      </c>
    </row>
    <row r="43" spans="1:12" ht="16.5" thickBot="1">
      <c r="A43" s="13" t="s">
        <v>716</v>
      </c>
      <c r="B43" s="36">
        <v>97</v>
      </c>
      <c r="C43" s="36">
        <v>57</v>
      </c>
      <c r="D43" s="414">
        <f t="shared" si="0"/>
        <v>154</v>
      </c>
      <c r="E43" s="251"/>
      <c r="F43" s="44" t="s">
        <v>793</v>
      </c>
      <c r="G43" s="45"/>
      <c r="H43" s="45"/>
      <c r="I43" s="45"/>
      <c r="J43" s="45"/>
      <c r="K43" s="46"/>
      <c r="L43" s="426">
        <v>191</v>
      </c>
    </row>
    <row r="44" spans="1:5" ht="15.75">
      <c r="A44" s="13" t="s">
        <v>717</v>
      </c>
      <c r="B44" s="36">
        <v>13</v>
      </c>
      <c r="C44" s="36">
        <v>1</v>
      </c>
      <c r="D44" s="414">
        <f t="shared" si="0"/>
        <v>14</v>
      </c>
      <c r="E44" s="251"/>
    </row>
    <row r="45" spans="1:9" ht="12" customHeight="1" thickBot="1">
      <c r="A45" s="13" t="s">
        <v>718</v>
      </c>
      <c r="B45" s="36">
        <v>0</v>
      </c>
      <c r="C45" s="36">
        <v>4</v>
      </c>
      <c r="D45" s="414">
        <f t="shared" si="0"/>
        <v>4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28</v>
      </c>
      <c r="C47" s="36">
        <v>7</v>
      </c>
      <c r="D47" s="414">
        <f t="shared" si="0"/>
        <v>35</v>
      </c>
      <c r="E47" s="248"/>
      <c r="F47" s="20" t="s">
        <v>150</v>
      </c>
      <c r="G47" s="33"/>
      <c r="H47" s="33"/>
      <c r="I47" s="33"/>
      <c r="J47" s="147"/>
      <c r="K47" s="148"/>
      <c r="L47" s="427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>
        <v>5</v>
      </c>
      <c r="N48" s="1165"/>
      <c r="O48" s="1165"/>
      <c r="P48" s="1165"/>
      <c r="Q48" s="1165"/>
    </row>
    <row r="49" spans="1:17" ht="16.5">
      <c r="A49" s="13" t="s">
        <v>790</v>
      </c>
      <c r="B49" s="36">
        <v>399</v>
      </c>
      <c r="C49" s="36">
        <v>359</v>
      </c>
      <c r="D49" s="414">
        <f t="shared" si="0"/>
        <v>758</v>
      </c>
      <c r="E49" s="248"/>
      <c r="F49" s="20" t="s">
        <v>152</v>
      </c>
      <c r="G49" s="33"/>
      <c r="H49" s="33"/>
      <c r="I49" s="33"/>
      <c r="J49" s="147"/>
      <c r="K49" s="148"/>
      <c r="L49" s="427">
        <v>70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119</v>
      </c>
      <c r="C50" s="36">
        <v>278</v>
      </c>
      <c r="D50" s="415">
        <f t="shared" si="0"/>
        <v>397</v>
      </c>
      <c r="E50" s="248"/>
      <c r="F50" s="20" t="s">
        <v>153</v>
      </c>
      <c r="G50" s="33"/>
      <c r="H50" s="33"/>
      <c r="I50" s="33"/>
      <c r="J50" s="147"/>
      <c r="K50" s="148"/>
      <c r="L50" s="427">
        <v>1</v>
      </c>
    </row>
    <row r="51" spans="1:12" ht="17.25" thickBot="1">
      <c r="A51" s="112" t="s">
        <v>723</v>
      </c>
      <c r="B51" s="113">
        <f>SUM(B13:B50)</f>
        <v>2305</v>
      </c>
      <c r="C51" s="113">
        <f>SUM(C13:C50)</f>
        <v>8027</v>
      </c>
      <c r="D51" s="416">
        <f t="shared" si="0"/>
        <v>10332</v>
      </c>
      <c r="E51" s="248"/>
      <c r="F51" s="20" t="s">
        <v>154</v>
      </c>
      <c r="G51" s="33"/>
      <c r="H51" s="33"/>
      <c r="I51" s="33"/>
      <c r="J51" s="147"/>
      <c r="K51" s="148"/>
      <c r="L51" s="427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6630</v>
      </c>
      <c r="E52" s="248"/>
      <c r="F52" s="20" t="s">
        <v>155</v>
      </c>
      <c r="G52" s="33"/>
      <c r="H52" s="33"/>
      <c r="I52" s="33"/>
      <c r="J52" s="147"/>
      <c r="K52" s="148"/>
      <c r="L52" s="427">
        <v>68</v>
      </c>
    </row>
    <row r="53" spans="1:12" ht="16.5">
      <c r="A53" s="50" t="s">
        <v>42</v>
      </c>
      <c r="B53" s="51"/>
      <c r="C53" s="52"/>
      <c r="D53" s="1398">
        <f>SUM(D52+D51)</f>
        <v>16962</v>
      </c>
      <c r="E53" s="248"/>
      <c r="F53" s="20" t="s">
        <v>156</v>
      </c>
      <c r="G53" s="33"/>
      <c r="H53" s="33"/>
      <c r="I53" s="33"/>
      <c r="J53" s="147"/>
      <c r="K53" s="148"/>
      <c r="L53" s="427">
        <v>5</v>
      </c>
    </row>
    <row r="54" spans="1:12" ht="17.25" thickBot="1">
      <c r="A54" s="48" t="s">
        <v>43</v>
      </c>
      <c r="B54" s="49"/>
      <c r="C54" s="53" t="s">
        <v>44</v>
      </c>
      <c r="D54" s="1399"/>
      <c r="E54" s="248"/>
      <c r="F54" s="20" t="s">
        <v>157</v>
      </c>
      <c r="G54" s="33"/>
      <c r="H54" s="33"/>
      <c r="I54" s="33"/>
      <c r="J54" s="147"/>
      <c r="K54" s="148"/>
      <c r="L54" s="427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416" t="s">
        <v>1</v>
      </c>
      <c r="B64" s="1418" t="s">
        <v>46</v>
      </c>
      <c r="C64" s="428"/>
      <c r="D64" s="1420" t="s">
        <v>795</v>
      </c>
      <c r="E64" s="1420"/>
      <c r="F64" s="1421"/>
      <c r="G64" s="1422" t="s">
        <v>798</v>
      </c>
      <c r="H64" s="1400" t="s">
        <v>77</v>
      </c>
      <c r="I64" s="1402" t="s">
        <v>78</v>
      </c>
      <c r="J64" s="1402" t="s">
        <v>79</v>
      </c>
      <c r="K64" s="1402" t="s">
        <v>80</v>
      </c>
      <c r="L64" s="1410" t="s">
        <v>784</v>
      </c>
    </row>
    <row r="65" spans="1:14" ht="28.5" customHeight="1" thickBot="1">
      <c r="A65" s="1417"/>
      <c r="B65" s="1419"/>
      <c r="C65" s="429" t="s">
        <v>47</v>
      </c>
      <c r="D65" s="430" t="s">
        <v>796</v>
      </c>
      <c r="E65" s="430" t="s">
        <v>797</v>
      </c>
      <c r="F65" s="431" t="s">
        <v>48</v>
      </c>
      <c r="G65" s="1423"/>
      <c r="H65" s="1401"/>
      <c r="I65" s="1403"/>
      <c r="J65" s="1403"/>
      <c r="K65" s="1403"/>
      <c r="L65" s="1411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432">
        <f>E66+D66+C66</f>
        <v>0</v>
      </c>
      <c r="G66" s="159">
        <v>0</v>
      </c>
      <c r="H66" s="35">
        <v>0</v>
      </c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>
        <v>0</v>
      </c>
      <c r="N66">
        <f>IF(H86&gt;0,VLOOKUP(B9,Mes!A1:B12,2,0),"")</f>
        <v>30</v>
      </c>
    </row>
    <row r="67" spans="1:12" ht="15.75" thickBot="1">
      <c r="A67" s="56" t="s">
        <v>131</v>
      </c>
      <c r="B67" s="162">
        <v>129</v>
      </c>
      <c r="C67" s="163">
        <v>101</v>
      </c>
      <c r="D67" s="164">
        <v>0</v>
      </c>
      <c r="E67" s="165">
        <v>0</v>
      </c>
      <c r="F67" s="433">
        <f aca="true" t="shared" si="2" ref="F67:F85">E67+D67+C67</f>
        <v>101</v>
      </c>
      <c r="G67" s="159">
        <v>378</v>
      </c>
      <c r="H67" s="35">
        <v>22</v>
      </c>
      <c r="I67" s="440">
        <f aca="true" t="shared" si="3" ref="I67:I86">_xlfn.IFERROR(SUM(H67*$N$66),0)</f>
        <v>660</v>
      </c>
      <c r="J67" s="441">
        <f aca="true" t="shared" si="4" ref="J67:J86">_xlfn.IFERROR(SUM(G67/I67)*100,0)</f>
        <v>57.27272727272727</v>
      </c>
      <c r="K67" s="442">
        <f aca="true" t="shared" si="5" ref="K67:K86">_xlfn.IFERROR(SUM(G67/F67),0)</f>
        <v>3.742574257425743</v>
      </c>
      <c r="L67" s="58">
        <v>6</v>
      </c>
    </row>
    <row r="68" spans="1:19" ht="15">
      <c r="A68" s="57" t="s">
        <v>132</v>
      </c>
      <c r="B68" s="162">
        <v>249</v>
      </c>
      <c r="C68" s="163">
        <v>172</v>
      </c>
      <c r="D68" s="164">
        <v>0</v>
      </c>
      <c r="E68" s="165">
        <v>0</v>
      </c>
      <c r="F68" s="433">
        <f t="shared" si="2"/>
        <v>172</v>
      </c>
      <c r="G68" s="159">
        <v>470</v>
      </c>
      <c r="H68" s="35">
        <v>20</v>
      </c>
      <c r="I68" s="440">
        <f t="shared" si="3"/>
        <v>600</v>
      </c>
      <c r="J68" s="441">
        <f t="shared" si="4"/>
        <v>78.33333333333333</v>
      </c>
      <c r="K68" s="442">
        <f t="shared" si="5"/>
        <v>2.7325581395348837</v>
      </c>
      <c r="L68" s="58">
        <v>15</v>
      </c>
      <c r="N68" s="1210" t="s">
        <v>830</v>
      </c>
      <c r="O68" s="1211"/>
      <c r="P68" s="1212"/>
      <c r="Q68" s="1192" t="s">
        <v>834</v>
      </c>
      <c r="R68" s="1193"/>
      <c r="S68" s="1194"/>
    </row>
    <row r="69" spans="1:19" ht="15">
      <c r="A69" s="56" t="s">
        <v>133</v>
      </c>
      <c r="B69" s="162">
        <v>0</v>
      </c>
      <c r="C69" s="163">
        <v>77</v>
      </c>
      <c r="D69" s="164">
        <v>0</v>
      </c>
      <c r="E69" s="165">
        <v>0</v>
      </c>
      <c r="F69" s="433">
        <f t="shared" si="2"/>
        <v>77</v>
      </c>
      <c r="G69" s="159">
        <v>244</v>
      </c>
      <c r="H69" s="35">
        <v>14</v>
      </c>
      <c r="I69" s="440">
        <f t="shared" si="3"/>
        <v>420</v>
      </c>
      <c r="J69" s="441">
        <f t="shared" si="4"/>
        <v>58.0952380952381</v>
      </c>
      <c r="K69" s="442">
        <f t="shared" si="5"/>
        <v>3.168831168831169</v>
      </c>
      <c r="L69" s="58">
        <v>5</v>
      </c>
      <c r="N69" s="1213"/>
      <c r="O69" s="1214"/>
      <c r="P69" s="1215"/>
      <c r="Q69" s="1195"/>
      <c r="R69" s="1196"/>
      <c r="S69" s="1197"/>
    </row>
    <row r="70" spans="1:19" ht="15">
      <c r="A70" s="56" t="s">
        <v>134</v>
      </c>
      <c r="B70" s="162">
        <v>238</v>
      </c>
      <c r="C70" s="163">
        <v>159</v>
      </c>
      <c r="D70" s="164">
        <v>2</v>
      </c>
      <c r="E70" s="165">
        <v>32</v>
      </c>
      <c r="F70" s="433">
        <f t="shared" si="2"/>
        <v>193</v>
      </c>
      <c r="G70" s="159">
        <v>766</v>
      </c>
      <c r="H70" s="35">
        <v>26</v>
      </c>
      <c r="I70" s="440">
        <f t="shared" si="3"/>
        <v>780</v>
      </c>
      <c r="J70" s="441">
        <f t="shared" si="4"/>
        <v>98.2051282051282</v>
      </c>
      <c r="K70" s="442">
        <f t="shared" si="5"/>
        <v>3.9689119170984455</v>
      </c>
      <c r="L70" s="58">
        <v>25</v>
      </c>
      <c r="N70" s="1213"/>
      <c r="O70" s="1214"/>
      <c r="P70" s="1215"/>
      <c r="Q70" s="1195"/>
      <c r="R70" s="1196"/>
      <c r="S70" s="1197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33">
        <f t="shared" si="2"/>
        <v>0</v>
      </c>
      <c r="G71" s="159">
        <v>0</v>
      </c>
      <c r="H71" s="35">
        <v>0</v>
      </c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>
        <v>0</v>
      </c>
      <c r="N71" s="1216"/>
      <c r="O71" s="1217"/>
      <c r="P71" s="1218"/>
      <c r="Q71" s="1198"/>
      <c r="R71" s="1199"/>
      <c r="S71" s="1200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33">
        <f t="shared" si="2"/>
        <v>0</v>
      </c>
      <c r="G72" s="159">
        <v>0</v>
      </c>
      <c r="H72" s="35">
        <v>0</v>
      </c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>
        <v>0</v>
      </c>
      <c r="O72" s="101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433">
        <f t="shared" si="2"/>
        <v>0</v>
      </c>
      <c r="G73" s="159">
        <v>0</v>
      </c>
      <c r="H73" s="35">
        <v>0</v>
      </c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>
        <v>0</v>
      </c>
      <c r="N73" s="1192" t="s">
        <v>831</v>
      </c>
      <c r="O73" s="1193"/>
      <c r="P73" s="1194"/>
      <c r="Q73" s="1201" t="s">
        <v>835</v>
      </c>
      <c r="R73" s="1202"/>
      <c r="S73" s="1203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33">
        <f t="shared" si="2"/>
        <v>0</v>
      </c>
      <c r="G74" s="159">
        <v>0</v>
      </c>
      <c r="H74" s="35">
        <v>0</v>
      </c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>
        <v>0</v>
      </c>
      <c r="N74" s="1195"/>
      <c r="O74" s="1196"/>
      <c r="P74" s="1197"/>
      <c r="Q74" s="1204"/>
      <c r="R74" s="1205"/>
      <c r="S74" s="1206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33">
        <f t="shared" si="2"/>
        <v>0</v>
      </c>
      <c r="G75" s="159">
        <v>0</v>
      </c>
      <c r="H75" s="35">
        <v>0</v>
      </c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>
        <v>0</v>
      </c>
      <c r="N75" s="1198"/>
      <c r="O75" s="1199"/>
      <c r="P75" s="1200"/>
      <c r="Q75" s="1207"/>
      <c r="R75" s="1208"/>
      <c r="S75" s="1209"/>
    </row>
    <row r="76" spans="1:16" ht="15">
      <c r="A76" s="56" t="s">
        <v>140</v>
      </c>
      <c r="B76" s="162">
        <v>158</v>
      </c>
      <c r="C76" s="163">
        <v>155</v>
      </c>
      <c r="D76" s="164">
        <v>1</v>
      </c>
      <c r="E76" s="165">
        <v>1</v>
      </c>
      <c r="F76" s="433">
        <f t="shared" si="2"/>
        <v>157</v>
      </c>
      <c r="G76" s="159">
        <v>580</v>
      </c>
      <c r="H76" s="35">
        <v>14</v>
      </c>
      <c r="I76" s="440">
        <f t="shared" si="3"/>
        <v>420</v>
      </c>
      <c r="J76" s="441">
        <f t="shared" si="4"/>
        <v>138.0952380952381</v>
      </c>
      <c r="K76" s="442">
        <f t="shared" si="5"/>
        <v>3.694267515923567</v>
      </c>
      <c r="L76" s="58">
        <v>11</v>
      </c>
      <c r="N76" s="1213" t="s">
        <v>832</v>
      </c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433">
        <f t="shared" si="2"/>
        <v>0</v>
      </c>
      <c r="G77" s="159">
        <v>0</v>
      </c>
      <c r="H77" s="35">
        <v>0</v>
      </c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>
        <v>0</v>
      </c>
      <c r="N77" s="1213"/>
      <c r="O77" s="1214"/>
      <c r="P77" s="1215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4">
        <v>0</v>
      </c>
      <c r="F78" s="433">
        <f t="shared" si="2"/>
        <v>1</v>
      </c>
      <c r="G78" s="159">
        <v>2</v>
      </c>
      <c r="H78" s="35">
        <v>1</v>
      </c>
      <c r="I78" s="440">
        <f t="shared" si="3"/>
        <v>30</v>
      </c>
      <c r="J78" s="441">
        <f t="shared" si="4"/>
        <v>6.666666666666667</v>
      </c>
      <c r="K78" s="442">
        <f t="shared" si="5"/>
        <v>2</v>
      </c>
      <c r="L78" s="58">
        <v>0</v>
      </c>
      <c r="N78" s="1213"/>
      <c r="O78" s="1214"/>
      <c r="P78" s="1215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4">
        <v>0</v>
      </c>
      <c r="F79" s="433">
        <f t="shared" si="2"/>
        <v>0</v>
      </c>
      <c r="G79" s="159">
        <v>0</v>
      </c>
      <c r="H79" s="35">
        <v>0</v>
      </c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>
        <v>0</v>
      </c>
      <c r="N79" s="1216"/>
      <c r="O79" s="1217"/>
      <c r="P79" s="1218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4">
        <v>0</v>
      </c>
      <c r="F80" s="433">
        <f t="shared" si="2"/>
        <v>0</v>
      </c>
      <c r="G80" s="159">
        <v>0</v>
      </c>
      <c r="H80" s="35">
        <v>0</v>
      </c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>
        <v>0</v>
      </c>
      <c r="N80" s="1192" t="s">
        <v>833</v>
      </c>
      <c r="O80" s="1193"/>
      <c r="P80" s="1194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433">
        <f t="shared" si="2"/>
        <v>0</v>
      </c>
      <c r="G81" s="159">
        <v>0</v>
      </c>
      <c r="H81" s="35">
        <v>0</v>
      </c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>
        <v>0</v>
      </c>
      <c r="N81" s="1195"/>
      <c r="O81" s="1196"/>
      <c r="P81" s="1197"/>
    </row>
    <row r="82" spans="1:16" ht="15">
      <c r="A82" s="56" t="s">
        <v>146</v>
      </c>
      <c r="B82" s="162">
        <v>0</v>
      </c>
      <c r="C82" s="163">
        <v>0</v>
      </c>
      <c r="D82" s="164">
        <v>0</v>
      </c>
      <c r="E82" s="164">
        <v>0</v>
      </c>
      <c r="F82" s="433">
        <f t="shared" si="2"/>
        <v>0</v>
      </c>
      <c r="G82" s="159">
        <v>200</v>
      </c>
      <c r="H82" s="35">
        <v>8</v>
      </c>
      <c r="I82" s="440">
        <f t="shared" si="3"/>
        <v>240</v>
      </c>
      <c r="J82" s="441">
        <f t="shared" si="4"/>
        <v>83.33333333333334</v>
      </c>
      <c r="K82" s="442">
        <f t="shared" si="5"/>
        <v>0</v>
      </c>
      <c r="L82" s="58">
        <v>0</v>
      </c>
      <c r="N82" s="1195"/>
      <c r="O82" s="1196"/>
      <c r="P82" s="1197"/>
    </row>
    <row r="83" spans="1:16" ht="15.75" thickBot="1">
      <c r="A83" s="56" t="s">
        <v>147</v>
      </c>
      <c r="B83" s="162">
        <v>0</v>
      </c>
      <c r="C83" s="163">
        <v>20</v>
      </c>
      <c r="D83" s="164">
        <v>0</v>
      </c>
      <c r="E83" s="164">
        <v>0</v>
      </c>
      <c r="F83" s="433">
        <f t="shared" si="2"/>
        <v>20</v>
      </c>
      <c r="G83" s="159">
        <v>183</v>
      </c>
      <c r="H83" s="35">
        <v>7</v>
      </c>
      <c r="I83" s="440">
        <f t="shared" si="3"/>
        <v>210</v>
      </c>
      <c r="J83" s="441">
        <f t="shared" si="4"/>
        <v>87.14285714285714</v>
      </c>
      <c r="K83" s="442">
        <f t="shared" si="5"/>
        <v>9.15</v>
      </c>
      <c r="L83" s="58">
        <v>0</v>
      </c>
      <c r="N83" s="1198"/>
      <c r="O83" s="1199"/>
      <c r="P83" s="1200"/>
    </row>
    <row r="84" spans="1:12" ht="15">
      <c r="A84" s="56" t="s">
        <v>148</v>
      </c>
      <c r="B84" s="162">
        <v>0</v>
      </c>
      <c r="C84" s="163">
        <v>17</v>
      </c>
      <c r="D84" s="164">
        <v>0</v>
      </c>
      <c r="E84" s="165">
        <v>8</v>
      </c>
      <c r="F84" s="433">
        <f t="shared" si="2"/>
        <v>25</v>
      </c>
      <c r="G84" s="159">
        <v>203</v>
      </c>
      <c r="H84" s="35">
        <v>7</v>
      </c>
      <c r="I84" s="440">
        <f t="shared" si="3"/>
        <v>210</v>
      </c>
      <c r="J84" s="441">
        <f t="shared" si="4"/>
        <v>96.66666666666667</v>
      </c>
      <c r="K84" s="442">
        <f t="shared" si="5"/>
        <v>8.12</v>
      </c>
      <c r="L84" s="58">
        <v>7</v>
      </c>
    </row>
    <row r="85" spans="1:12" ht="15">
      <c r="A85" s="56" t="s">
        <v>149</v>
      </c>
      <c r="B85" s="162">
        <v>0</v>
      </c>
      <c r="C85" s="163">
        <v>25</v>
      </c>
      <c r="D85" s="164">
        <v>1</v>
      </c>
      <c r="E85" s="165">
        <v>3</v>
      </c>
      <c r="F85" s="433">
        <f t="shared" si="2"/>
        <v>29</v>
      </c>
      <c r="G85" s="159">
        <v>157</v>
      </c>
      <c r="H85" s="35">
        <v>14</v>
      </c>
      <c r="I85" s="440">
        <f t="shared" si="3"/>
        <v>420</v>
      </c>
      <c r="J85" s="441">
        <f t="shared" si="4"/>
        <v>37.38095238095238</v>
      </c>
      <c r="K85" s="442">
        <f t="shared" si="5"/>
        <v>5.413793103448276</v>
      </c>
      <c r="L85" s="58">
        <v>8</v>
      </c>
    </row>
    <row r="86" spans="1:12" ht="15.75" thickBot="1">
      <c r="A86" s="435" t="s">
        <v>6</v>
      </c>
      <c r="B86" s="436">
        <f aca="true" t="shared" si="6" ref="B86:H86">SUM(B66:B85)</f>
        <v>774</v>
      </c>
      <c r="C86" s="437">
        <f t="shared" si="6"/>
        <v>727</v>
      </c>
      <c r="D86" s="434">
        <f t="shared" si="6"/>
        <v>4</v>
      </c>
      <c r="E86" s="434">
        <f t="shared" si="6"/>
        <v>44</v>
      </c>
      <c r="F86" s="434">
        <f t="shared" si="6"/>
        <v>775</v>
      </c>
      <c r="G86" s="438">
        <f t="shared" si="6"/>
        <v>3183</v>
      </c>
      <c r="H86" s="434">
        <f t="shared" si="6"/>
        <v>133</v>
      </c>
      <c r="I86" s="434">
        <f t="shared" si="3"/>
        <v>3990</v>
      </c>
      <c r="J86" s="434">
        <f t="shared" si="4"/>
        <v>79.77443609022556</v>
      </c>
      <c r="K86" s="434">
        <f t="shared" si="5"/>
        <v>4.107096774193549</v>
      </c>
      <c r="L86" s="439">
        <f>SUM(L66:L85)</f>
        <v>77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412" t="s">
        <v>735</v>
      </c>
      <c r="B89" s="1413"/>
      <c r="C89" s="1404" t="s">
        <v>733</v>
      </c>
      <c r="D89" s="1405"/>
      <c r="E89" s="1405"/>
      <c r="F89" s="1405"/>
      <c r="G89" s="1405"/>
      <c r="H89" s="1405"/>
      <c r="I89" s="1405"/>
      <c r="J89" s="140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4"/>
      <c r="B90" s="1415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95" t="s">
        <v>41</v>
      </c>
      <c r="B91" s="72" t="s">
        <v>731</v>
      </c>
      <c r="C91" s="73">
        <v>0</v>
      </c>
      <c r="D91" s="74">
        <v>14</v>
      </c>
      <c r="E91" s="74">
        <v>24</v>
      </c>
      <c r="F91" s="74">
        <v>15</v>
      </c>
      <c r="G91" s="74">
        <v>5</v>
      </c>
      <c r="H91" s="74">
        <v>1</v>
      </c>
      <c r="I91" s="74">
        <v>1</v>
      </c>
      <c r="J91" s="61">
        <v>0</v>
      </c>
      <c r="K91" s="448">
        <f aca="true" t="shared" si="7" ref="K91:K99">SUM(J91+I91+H91+G91+F91+E91+D91+C91)</f>
        <v>60</v>
      </c>
      <c r="L91" s="6"/>
      <c r="M91" s="6"/>
      <c r="N91" s="6"/>
      <c r="O91" s="6"/>
      <c r="P91" s="6"/>
      <c r="Q91" s="6"/>
      <c r="R91" s="6"/>
    </row>
    <row r="92" spans="1:11" ht="15">
      <c r="A92" s="1396"/>
      <c r="B92" s="68" t="s">
        <v>730</v>
      </c>
      <c r="C92" s="70">
        <v>1</v>
      </c>
      <c r="D92" s="67">
        <v>21</v>
      </c>
      <c r="E92" s="67">
        <v>25</v>
      </c>
      <c r="F92" s="67">
        <v>36</v>
      </c>
      <c r="G92" s="67">
        <v>6</v>
      </c>
      <c r="H92" s="67">
        <v>4</v>
      </c>
      <c r="I92" s="67">
        <v>2</v>
      </c>
      <c r="J92" s="71">
        <v>0</v>
      </c>
      <c r="K92" s="449">
        <f t="shared" si="7"/>
        <v>95</v>
      </c>
    </row>
    <row r="93" spans="1:11" ht="15.75" thickBot="1">
      <c r="A93" s="1397"/>
      <c r="B93" s="452" t="s">
        <v>6</v>
      </c>
      <c r="C93" s="453">
        <f aca="true" t="shared" si="8" ref="C93:J93">SUM(C91+C92)</f>
        <v>1</v>
      </c>
      <c r="D93" s="454">
        <f t="shared" si="8"/>
        <v>35</v>
      </c>
      <c r="E93" s="454">
        <f t="shared" si="8"/>
        <v>49</v>
      </c>
      <c r="F93" s="454">
        <f t="shared" si="8"/>
        <v>51</v>
      </c>
      <c r="G93" s="454">
        <f t="shared" si="8"/>
        <v>11</v>
      </c>
      <c r="H93" s="454">
        <f t="shared" si="8"/>
        <v>5</v>
      </c>
      <c r="I93" s="454">
        <f t="shared" si="8"/>
        <v>3</v>
      </c>
      <c r="J93" s="455">
        <f t="shared" si="8"/>
        <v>0</v>
      </c>
      <c r="K93" s="450">
        <f t="shared" si="7"/>
        <v>155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451">
        <f t="shared" si="7"/>
        <v>0</v>
      </c>
    </row>
    <row r="95" spans="1:11" ht="15">
      <c r="A95" s="1407" t="s">
        <v>55</v>
      </c>
      <c r="B95" s="60" t="s">
        <v>728</v>
      </c>
      <c r="C95" s="73">
        <v>2</v>
      </c>
      <c r="D95" s="74">
        <v>35</v>
      </c>
      <c r="E95" s="74">
        <v>49</v>
      </c>
      <c r="F95" s="74">
        <v>50</v>
      </c>
      <c r="G95" s="74">
        <v>11</v>
      </c>
      <c r="H95" s="74">
        <v>5</v>
      </c>
      <c r="I95" s="74">
        <v>3</v>
      </c>
      <c r="J95" s="61">
        <v>0</v>
      </c>
      <c r="K95" s="448">
        <f t="shared" si="7"/>
        <v>155</v>
      </c>
    </row>
    <row r="96" spans="1:11" ht="15">
      <c r="A96" s="1408"/>
      <c r="B96" s="131" t="s">
        <v>727</v>
      </c>
      <c r="C96" s="70">
        <v>0</v>
      </c>
      <c r="D96" s="67">
        <v>0</v>
      </c>
      <c r="E96" s="67">
        <v>0</v>
      </c>
      <c r="F96" s="67">
        <v>1</v>
      </c>
      <c r="G96" s="67">
        <v>0</v>
      </c>
      <c r="H96" s="67">
        <v>0</v>
      </c>
      <c r="I96" s="67">
        <v>0</v>
      </c>
      <c r="J96" s="71">
        <v>0</v>
      </c>
      <c r="K96" s="449">
        <f t="shared" si="7"/>
        <v>1</v>
      </c>
    </row>
    <row r="97" spans="1:18" ht="15.75" thickBot="1">
      <c r="A97" s="1409"/>
      <c r="B97" s="456" t="s">
        <v>6</v>
      </c>
      <c r="C97" s="457">
        <f>C96+C95</f>
        <v>2</v>
      </c>
      <c r="D97" s="458">
        <f aca="true" t="shared" si="9" ref="D97:J97">D96+D95</f>
        <v>35</v>
      </c>
      <c r="E97" s="458">
        <f t="shared" si="9"/>
        <v>49</v>
      </c>
      <c r="F97" s="458">
        <f t="shared" si="9"/>
        <v>51</v>
      </c>
      <c r="G97" s="458">
        <f t="shared" si="9"/>
        <v>11</v>
      </c>
      <c r="H97" s="458">
        <f t="shared" si="9"/>
        <v>5</v>
      </c>
      <c r="I97" s="458">
        <f t="shared" si="9"/>
        <v>3</v>
      </c>
      <c r="J97" s="459">
        <f t="shared" si="9"/>
        <v>0</v>
      </c>
      <c r="K97" s="450">
        <f t="shared" si="7"/>
        <v>156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13</v>
      </c>
      <c r="F98" s="74">
        <v>18</v>
      </c>
      <c r="G98" s="74">
        <v>3</v>
      </c>
      <c r="H98" s="74">
        <v>6</v>
      </c>
      <c r="I98" s="74">
        <v>2</v>
      </c>
      <c r="J98" s="61">
        <v>1</v>
      </c>
      <c r="K98" s="448">
        <f t="shared" si="7"/>
        <v>47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3</v>
      </c>
      <c r="F99" s="63">
        <v>5</v>
      </c>
      <c r="G99" s="63">
        <v>0</v>
      </c>
      <c r="H99" s="63">
        <v>0</v>
      </c>
      <c r="I99" s="63">
        <v>0</v>
      </c>
      <c r="J99" s="62">
        <v>0</v>
      </c>
      <c r="K99" s="450">
        <f t="shared" si="7"/>
        <v>10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1167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38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26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13387109.44</v>
      </c>
      <c r="G106" s="1131"/>
      <c r="H106" s="54"/>
      <c r="I106" s="54"/>
      <c r="J106" s="54"/>
      <c r="K106" s="54"/>
      <c r="L106" s="54"/>
      <c r="M106" s="6"/>
    </row>
    <row r="107" spans="1:13" ht="15">
      <c r="A107" s="1391" t="s">
        <v>62</v>
      </c>
      <c r="B107" s="1392"/>
      <c r="C107" s="1392"/>
      <c r="D107" s="1392"/>
      <c r="E107" s="1392"/>
      <c r="F107" s="1393">
        <f>SUM(F105+F106)</f>
        <v>36403527.44</v>
      </c>
      <c r="G107" s="1394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/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4046656.86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1561483.93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31230007.08</v>
      </c>
      <c r="G111" s="1131"/>
      <c r="H111" s="54"/>
      <c r="I111" s="54"/>
      <c r="J111" s="54"/>
      <c r="K111" s="54"/>
      <c r="L111" s="54"/>
      <c r="M111" s="6"/>
    </row>
    <row r="112" spans="1:13" ht="15">
      <c r="A112" s="1391" t="s">
        <v>66</v>
      </c>
      <c r="B112" s="1392"/>
      <c r="C112" s="1392"/>
      <c r="D112" s="1392"/>
      <c r="E112" s="1392"/>
      <c r="F112" s="1393">
        <f>SUM(F108+F109+F110+F111)</f>
        <v>36838147.87</v>
      </c>
      <c r="G112" s="1394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391223746.76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846</v>
      </c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6" dxfId="0" operator="equal">
      <formula>""</formula>
    </cfRule>
  </conditionalFormatting>
  <conditionalFormatting sqref="A118">
    <cfRule type="cellIs" priority="4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75">
      <selection activeCell="L86" sqref="L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467" t="s">
        <v>1</v>
      </c>
      <c r="B11" s="460" t="s">
        <v>2</v>
      </c>
      <c r="C11" s="461" t="s">
        <v>724</v>
      </c>
      <c r="D11" s="1469" t="s">
        <v>3</v>
      </c>
      <c r="E11" s="248"/>
      <c r="F11" s="1471" t="s">
        <v>725</v>
      </c>
      <c r="G11" s="1472"/>
      <c r="H11" s="1472"/>
      <c r="I11" s="1473"/>
      <c r="J11" s="468" t="s">
        <v>4</v>
      </c>
      <c r="K11" s="469" t="s">
        <v>5</v>
      </c>
      <c r="L11" s="1475" t="s">
        <v>6</v>
      </c>
      <c r="N11" s="1165"/>
      <c r="O11" s="1165"/>
      <c r="P11" s="1165"/>
      <c r="Q11" s="1165"/>
    </row>
    <row r="12" spans="1:12" ht="15.75" customHeight="1" thickBot="1">
      <c r="A12" s="1468"/>
      <c r="B12" s="462" t="s">
        <v>7</v>
      </c>
      <c r="C12" s="463" t="s">
        <v>8</v>
      </c>
      <c r="D12" s="1470"/>
      <c r="E12" s="248"/>
      <c r="F12" s="1474"/>
      <c r="G12" s="1455"/>
      <c r="H12" s="1455"/>
      <c r="I12" s="1456"/>
      <c r="J12" s="470" t="s">
        <v>9</v>
      </c>
      <c r="K12" s="471" t="s">
        <v>10</v>
      </c>
      <c r="L12" s="1476"/>
    </row>
    <row r="13" spans="1:12" s="155" customFormat="1" ht="15">
      <c r="A13" s="153" t="s">
        <v>691</v>
      </c>
      <c r="B13" s="36">
        <v>0</v>
      </c>
      <c r="C13" s="36">
        <v>0</v>
      </c>
      <c r="D13" s="464">
        <f>SUM(C13+B13)</f>
        <v>0</v>
      </c>
      <c r="E13" s="249"/>
      <c r="F13" s="1080" t="s">
        <v>11</v>
      </c>
      <c r="G13" s="1081"/>
      <c r="H13" s="1081"/>
      <c r="I13" s="1081"/>
      <c r="J13" s="114">
        <v>398</v>
      </c>
      <c r="K13" s="114">
        <v>0</v>
      </c>
      <c r="L13" s="472">
        <f>SUM(K13+J13)</f>
        <v>398</v>
      </c>
    </row>
    <row r="14" spans="1:12" ht="15">
      <c r="A14" s="13" t="s">
        <v>692</v>
      </c>
      <c r="B14" s="36">
        <v>29</v>
      </c>
      <c r="C14" s="36">
        <v>1252</v>
      </c>
      <c r="D14" s="465">
        <f aca="true" t="shared" si="0" ref="D14:D51">SUM(C14+B14)</f>
        <v>1281</v>
      </c>
      <c r="E14" s="248"/>
      <c r="F14" s="1080" t="s">
        <v>12</v>
      </c>
      <c r="G14" s="1081"/>
      <c r="H14" s="1081"/>
      <c r="I14" s="1081"/>
      <c r="J14" s="114">
        <v>660</v>
      </c>
      <c r="K14" s="114">
        <v>2314</v>
      </c>
      <c r="L14" s="472">
        <f aca="true" t="shared" si="1" ref="L14:L33">SUM(K14+J14)</f>
        <v>2974</v>
      </c>
    </row>
    <row r="15" spans="1:12" ht="15">
      <c r="A15" s="13" t="s">
        <v>693</v>
      </c>
      <c r="B15" s="36">
        <v>113</v>
      </c>
      <c r="C15" s="36">
        <v>1026</v>
      </c>
      <c r="D15" s="465">
        <f t="shared" si="0"/>
        <v>1139</v>
      </c>
      <c r="E15" s="248"/>
      <c r="F15" s="1080" t="s">
        <v>13</v>
      </c>
      <c r="G15" s="1081"/>
      <c r="H15" s="1081"/>
      <c r="I15" s="1081"/>
      <c r="J15" s="114">
        <v>1771</v>
      </c>
      <c r="K15" s="114">
        <v>119</v>
      </c>
      <c r="L15" s="472">
        <f t="shared" si="1"/>
        <v>1890</v>
      </c>
    </row>
    <row r="16" spans="1:12" ht="15">
      <c r="A16" s="13" t="s">
        <v>694</v>
      </c>
      <c r="B16" s="36">
        <v>74</v>
      </c>
      <c r="C16" s="36">
        <v>535</v>
      </c>
      <c r="D16" s="465">
        <f t="shared" si="0"/>
        <v>609</v>
      </c>
      <c r="E16" s="248"/>
      <c r="F16" s="1080" t="s">
        <v>14</v>
      </c>
      <c r="G16" s="1081"/>
      <c r="H16" s="1081"/>
      <c r="I16" s="1081"/>
      <c r="J16" s="114">
        <v>0</v>
      </c>
      <c r="K16" s="114">
        <v>0</v>
      </c>
      <c r="L16" s="472">
        <f t="shared" si="1"/>
        <v>0</v>
      </c>
    </row>
    <row r="17" spans="1:12" ht="15">
      <c r="A17" s="13" t="s">
        <v>695</v>
      </c>
      <c r="B17" s="36">
        <v>57</v>
      </c>
      <c r="C17" s="36">
        <v>541</v>
      </c>
      <c r="D17" s="465">
        <f t="shared" si="0"/>
        <v>598</v>
      </c>
      <c r="E17" s="248"/>
      <c r="F17" s="1080" t="s">
        <v>15</v>
      </c>
      <c r="G17" s="1081"/>
      <c r="H17" s="1081"/>
      <c r="I17" s="1081"/>
      <c r="J17" s="114">
        <v>0</v>
      </c>
      <c r="K17" s="114">
        <v>0</v>
      </c>
      <c r="L17" s="472">
        <f t="shared" si="1"/>
        <v>0</v>
      </c>
    </row>
    <row r="18" spans="1:12" ht="15">
      <c r="A18" s="13" t="s">
        <v>786</v>
      </c>
      <c r="B18" s="36">
        <v>161</v>
      </c>
      <c r="C18" s="36">
        <v>221</v>
      </c>
      <c r="D18" s="465">
        <f t="shared" si="0"/>
        <v>382</v>
      </c>
      <c r="E18" s="248"/>
      <c r="F18" s="1096" t="s">
        <v>16</v>
      </c>
      <c r="G18" s="1097"/>
      <c r="H18" s="1097"/>
      <c r="I18" s="1097"/>
      <c r="J18" s="114">
        <v>142</v>
      </c>
      <c r="K18" s="114">
        <v>62</v>
      </c>
      <c r="L18" s="472">
        <f t="shared" si="1"/>
        <v>204</v>
      </c>
    </row>
    <row r="19" spans="1:12" ht="15">
      <c r="A19" s="13" t="s">
        <v>696</v>
      </c>
      <c r="B19" s="36">
        <v>117</v>
      </c>
      <c r="C19" s="36">
        <v>243</v>
      </c>
      <c r="D19" s="465">
        <f t="shared" si="0"/>
        <v>360</v>
      </c>
      <c r="E19" s="248"/>
      <c r="F19" s="1096" t="s">
        <v>17</v>
      </c>
      <c r="G19" s="1097"/>
      <c r="H19" s="1097"/>
      <c r="I19" s="1098"/>
      <c r="J19" s="114">
        <v>0</v>
      </c>
      <c r="K19" s="114">
        <v>0</v>
      </c>
      <c r="L19" s="47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65">
        <f t="shared" si="0"/>
        <v>0</v>
      </c>
      <c r="E20" s="248"/>
      <c r="F20" s="1096" t="s">
        <v>18</v>
      </c>
      <c r="G20" s="1097"/>
      <c r="H20" s="1097"/>
      <c r="I20" s="1098"/>
      <c r="J20" s="114">
        <v>0</v>
      </c>
      <c r="K20" s="114">
        <v>0</v>
      </c>
      <c r="L20" s="472">
        <f t="shared" si="1"/>
        <v>0</v>
      </c>
    </row>
    <row r="21" spans="1:12" ht="15">
      <c r="A21" s="13" t="s">
        <v>698</v>
      </c>
      <c r="B21" s="36">
        <v>112</v>
      </c>
      <c r="C21" s="36">
        <v>198</v>
      </c>
      <c r="D21" s="465">
        <f t="shared" si="0"/>
        <v>310</v>
      </c>
      <c r="E21" s="248"/>
      <c r="F21" s="1096" t="s">
        <v>19</v>
      </c>
      <c r="G21" s="1097"/>
      <c r="H21" s="1097"/>
      <c r="I21" s="1098"/>
      <c r="J21" s="114">
        <v>84</v>
      </c>
      <c r="K21" s="114">
        <v>1</v>
      </c>
      <c r="L21" s="472">
        <f t="shared" si="1"/>
        <v>85</v>
      </c>
    </row>
    <row r="22" spans="1:12" ht="15">
      <c r="A22" s="13" t="s">
        <v>699</v>
      </c>
      <c r="B22" s="36">
        <v>82</v>
      </c>
      <c r="C22" s="36">
        <v>79</v>
      </c>
      <c r="D22" s="465">
        <f t="shared" si="0"/>
        <v>161</v>
      </c>
      <c r="E22" s="248"/>
      <c r="F22" s="1096" t="s">
        <v>20</v>
      </c>
      <c r="G22" s="1097"/>
      <c r="H22" s="1097"/>
      <c r="I22" s="1098"/>
      <c r="J22" s="114">
        <v>398</v>
      </c>
      <c r="K22" s="114">
        <v>96</v>
      </c>
      <c r="L22" s="472">
        <f t="shared" si="1"/>
        <v>494</v>
      </c>
    </row>
    <row r="23" spans="1:12" ht="15">
      <c r="A23" s="13" t="s">
        <v>700</v>
      </c>
      <c r="B23" s="36">
        <v>15</v>
      </c>
      <c r="C23" s="36">
        <v>153</v>
      </c>
      <c r="D23" s="465">
        <f t="shared" si="0"/>
        <v>168</v>
      </c>
      <c r="E23" s="248"/>
      <c r="F23" s="1096" t="s">
        <v>21</v>
      </c>
      <c r="G23" s="1097"/>
      <c r="H23" s="1097"/>
      <c r="I23" s="1098"/>
      <c r="J23" s="114">
        <v>17</v>
      </c>
      <c r="K23" s="114">
        <v>0</v>
      </c>
      <c r="L23" s="472">
        <f t="shared" si="1"/>
        <v>17</v>
      </c>
    </row>
    <row r="24" spans="1:12" ht="15">
      <c r="A24" s="13" t="s">
        <v>701</v>
      </c>
      <c r="B24" s="36">
        <v>68</v>
      </c>
      <c r="C24" s="36">
        <v>112</v>
      </c>
      <c r="D24" s="465">
        <f t="shared" si="0"/>
        <v>180</v>
      </c>
      <c r="E24" s="248"/>
      <c r="F24" s="1096" t="s">
        <v>22</v>
      </c>
      <c r="G24" s="1097"/>
      <c r="H24" s="1097"/>
      <c r="I24" s="1098"/>
      <c r="J24" s="114">
        <v>0</v>
      </c>
      <c r="K24" s="114">
        <v>0</v>
      </c>
      <c r="L24" s="472">
        <f t="shared" si="1"/>
        <v>0</v>
      </c>
    </row>
    <row r="25" spans="1:12" ht="15">
      <c r="A25" s="13" t="s">
        <v>702</v>
      </c>
      <c r="B25" s="36">
        <v>108</v>
      </c>
      <c r="C25" s="36">
        <v>496</v>
      </c>
      <c r="D25" s="465">
        <f t="shared" si="0"/>
        <v>604</v>
      </c>
      <c r="E25" s="248"/>
      <c r="F25" s="1096" t="s">
        <v>23</v>
      </c>
      <c r="G25" s="1097"/>
      <c r="H25" s="1097"/>
      <c r="I25" s="1098"/>
      <c r="J25" s="114">
        <v>0</v>
      </c>
      <c r="K25" s="114">
        <v>0</v>
      </c>
      <c r="L25" s="472">
        <f t="shared" si="1"/>
        <v>0</v>
      </c>
    </row>
    <row r="26" spans="1:12" ht="15">
      <c r="A26" s="13" t="s">
        <v>703</v>
      </c>
      <c r="B26" s="36">
        <v>31</v>
      </c>
      <c r="C26" s="36">
        <v>109</v>
      </c>
      <c r="D26" s="465">
        <f t="shared" si="0"/>
        <v>140</v>
      </c>
      <c r="E26" s="248"/>
      <c r="F26" s="1096" t="s">
        <v>24</v>
      </c>
      <c r="G26" s="1097"/>
      <c r="H26" s="1097"/>
      <c r="I26" s="1098"/>
      <c r="J26" s="114">
        <v>0</v>
      </c>
      <c r="K26" s="114">
        <v>0</v>
      </c>
      <c r="L26" s="472">
        <f t="shared" si="1"/>
        <v>0</v>
      </c>
    </row>
    <row r="27" spans="1:12" ht="15">
      <c r="A27" s="13" t="s">
        <v>704</v>
      </c>
      <c r="B27" s="36">
        <v>28</v>
      </c>
      <c r="C27" s="36">
        <v>55</v>
      </c>
      <c r="D27" s="465">
        <f t="shared" si="0"/>
        <v>83</v>
      </c>
      <c r="E27" s="248"/>
      <c r="F27" s="1096" t="s">
        <v>25</v>
      </c>
      <c r="G27" s="1097"/>
      <c r="H27" s="1097"/>
      <c r="I27" s="1098"/>
      <c r="J27" s="114">
        <v>0</v>
      </c>
      <c r="K27" s="114">
        <v>0</v>
      </c>
      <c r="L27" s="472">
        <f t="shared" si="1"/>
        <v>0</v>
      </c>
    </row>
    <row r="28" spans="1:12" ht="15">
      <c r="A28" s="13" t="s">
        <v>705</v>
      </c>
      <c r="B28" s="36">
        <v>21</v>
      </c>
      <c r="C28" s="36">
        <v>209</v>
      </c>
      <c r="D28" s="465">
        <f t="shared" si="0"/>
        <v>230</v>
      </c>
      <c r="E28" s="248"/>
      <c r="F28" s="1096" t="s">
        <v>26</v>
      </c>
      <c r="G28" s="1097"/>
      <c r="H28" s="1097"/>
      <c r="I28" s="1098"/>
      <c r="J28" s="114">
        <v>0</v>
      </c>
      <c r="K28" s="114">
        <v>0</v>
      </c>
      <c r="L28" s="472">
        <f t="shared" si="1"/>
        <v>0</v>
      </c>
    </row>
    <row r="29" spans="1:12" ht="15">
      <c r="A29" s="13" t="s">
        <v>706</v>
      </c>
      <c r="B29" s="36">
        <v>36</v>
      </c>
      <c r="C29" s="36">
        <v>63</v>
      </c>
      <c r="D29" s="465">
        <f t="shared" si="0"/>
        <v>99</v>
      </c>
      <c r="E29" s="248"/>
      <c r="F29" s="1096" t="s">
        <v>27</v>
      </c>
      <c r="G29" s="1097"/>
      <c r="H29" s="1097"/>
      <c r="I29" s="1098"/>
      <c r="J29" s="143"/>
      <c r="K29" s="36">
        <v>187</v>
      </c>
      <c r="L29" s="472">
        <f t="shared" si="1"/>
        <v>187</v>
      </c>
    </row>
    <row r="30" spans="1:12" ht="15">
      <c r="A30" s="13" t="s">
        <v>707</v>
      </c>
      <c r="B30" s="36">
        <v>0</v>
      </c>
      <c r="C30" s="36">
        <v>0</v>
      </c>
      <c r="D30" s="465">
        <f t="shared" si="0"/>
        <v>0</v>
      </c>
      <c r="E30" s="248"/>
      <c r="F30" s="1080" t="s">
        <v>28</v>
      </c>
      <c r="G30" s="1081"/>
      <c r="H30" s="1081"/>
      <c r="I30" s="1081"/>
      <c r="J30" s="115">
        <v>29</v>
      </c>
      <c r="K30" s="144"/>
      <c r="L30" s="472">
        <f t="shared" si="1"/>
        <v>29</v>
      </c>
    </row>
    <row r="31" spans="1:12" ht="15">
      <c r="A31" s="13" t="s">
        <v>708</v>
      </c>
      <c r="B31" s="36">
        <v>12</v>
      </c>
      <c r="C31" s="36">
        <v>252</v>
      </c>
      <c r="D31" s="465">
        <f t="shared" si="0"/>
        <v>264</v>
      </c>
      <c r="E31" s="248"/>
      <c r="F31" s="1080" t="s">
        <v>29</v>
      </c>
      <c r="G31" s="1081"/>
      <c r="H31" s="1081"/>
      <c r="I31" s="1081"/>
      <c r="J31" s="36">
        <v>12740</v>
      </c>
      <c r="K31" s="37">
        <v>9715</v>
      </c>
      <c r="L31" s="472">
        <f t="shared" si="1"/>
        <v>22455</v>
      </c>
    </row>
    <row r="32" spans="1:12" ht="15">
      <c r="A32" s="13" t="s">
        <v>787</v>
      </c>
      <c r="B32" s="36">
        <v>0</v>
      </c>
      <c r="C32" s="36">
        <v>0</v>
      </c>
      <c r="D32" s="465">
        <f t="shared" si="0"/>
        <v>0</v>
      </c>
      <c r="E32" s="248"/>
      <c r="F32" s="1080" t="s">
        <v>30</v>
      </c>
      <c r="G32" s="1081"/>
      <c r="H32" s="1081"/>
      <c r="I32" s="1081"/>
      <c r="J32" s="36"/>
      <c r="K32" s="36">
        <v>163</v>
      </c>
      <c r="L32" s="472">
        <f t="shared" si="1"/>
        <v>163</v>
      </c>
    </row>
    <row r="33" spans="1:12" s="17" customFormat="1" ht="15">
      <c r="A33" s="13" t="s">
        <v>788</v>
      </c>
      <c r="B33" s="36">
        <v>0</v>
      </c>
      <c r="C33" s="36">
        <v>0</v>
      </c>
      <c r="D33" s="465">
        <f t="shared" si="0"/>
        <v>0</v>
      </c>
      <c r="E33" s="250"/>
      <c r="F33" s="1080" t="s">
        <v>31</v>
      </c>
      <c r="G33" s="1081"/>
      <c r="H33" s="1081"/>
      <c r="I33" s="1081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>
        <v>42</v>
      </c>
      <c r="C34" s="36">
        <v>369</v>
      </c>
      <c r="D34" s="465">
        <f t="shared" si="0"/>
        <v>411</v>
      </c>
      <c r="E34" s="250"/>
      <c r="F34" s="1158" t="s">
        <v>76</v>
      </c>
      <c r="G34" s="1159"/>
      <c r="H34" s="1159"/>
      <c r="I34" s="1159"/>
      <c r="J34" s="116"/>
      <c r="K34" s="116"/>
      <c r="L34" s="473">
        <f>K34+J34</f>
        <v>0</v>
      </c>
    </row>
    <row r="35" spans="1:12" ht="15">
      <c r="A35" s="13" t="s">
        <v>709</v>
      </c>
      <c r="B35" s="36">
        <v>22</v>
      </c>
      <c r="C35" s="36">
        <v>437</v>
      </c>
      <c r="D35" s="465">
        <f t="shared" si="0"/>
        <v>459</v>
      </c>
      <c r="E35" s="248"/>
      <c r="F35" s="38" t="s">
        <v>32</v>
      </c>
      <c r="G35" s="39"/>
      <c r="H35" s="39"/>
      <c r="I35" s="39"/>
      <c r="J35" s="40"/>
      <c r="K35" s="40"/>
      <c r="L35" s="474">
        <v>1</v>
      </c>
    </row>
    <row r="36" spans="1:12" ht="15">
      <c r="A36" s="13" t="s">
        <v>710</v>
      </c>
      <c r="B36" s="36">
        <v>42</v>
      </c>
      <c r="C36" s="36">
        <v>78</v>
      </c>
      <c r="D36" s="465">
        <f t="shared" si="0"/>
        <v>120</v>
      </c>
      <c r="E36" s="248"/>
      <c r="F36" s="41" t="s">
        <v>33</v>
      </c>
      <c r="G36" s="42"/>
      <c r="H36" s="42"/>
      <c r="I36" s="42"/>
      <c r="J36" s="42"/>
      <c r="K36" s="43"/>
      <c r="L36" s="474">
        <v>166</v>
      </c>
    </row>
    <row r="37" spans="1:12" ht="15">
      <c r="A37" s="13" t="s">
        <v>711</v>
      </c>
      <c r="B37" s="36">
        <v>116</v>
      </c>
      <c r="C37" s="36">
        <v>104</v>
      </c>
      <c r="D37" s="465">
        <f t="shared" si="0"/>
        <v>220</v>
      </c>
      <c r="E37" s="248"/>
      <c r="F37" s="41" t="s">
        <v>34</v>
      </c>
      <c r="G37" s="42"/>
      <c r="H37" s="42"/>
      <c r="I37" s="42"/>
      <c r="J37" s="42"/>
      <c r="K37" s="43"/>
      <c r="L37" s="474">
        <v>170</v>
      </c>
    </row>
    <row r="38" spans="1:12" ht="15">
      <c r="A38" s="13" t="s">
        <v>712</v>
      </c>
      <c r="B38" s="36">
        <v>97</v>
      </c>
      <c r="C38" s="36">
        <v>338</v>
      </c>
      <c r="D38" s="465">
        <f t="shared" si="0"/>
        <v>435</v>
      </c>
      <c r="E38" s="248"/>
      <c r="F38" s="41" t="s">
        <v>35</v>
      </c>
      <c r="G38" s="42"/>
      <c r="H38" s="42"/>
      <c r="I38" s="42"/>
      <c r="J38" s="42"/>
      <c r="K38" s="43"/>
      <c r="L38" s="474">
        <v>0</v>
      </c>
    </row>
    <row r="39" spans="1:12" ht="15">
      <c r="A39" s="13" t="s">
        <v>785</v>
      </c>
      <c r="B39" s="36">
        <v>177</v>
      </c>
      <c r="C39" s="36">
        <v>292</v>
      </c>
      <c r="D39" s="465">
        <f t="shared" si="0"/>
        <v>469</v>
      </c>
      <c r="E39" s="248"/>
      <c r="F39" s="41" t="s">
        <v>36</v>
      </c>
      <c r="G39" s="42"/>
      <c r="H39" s="42"/>
      <c r="I39" s="42"/>
      <c r="J39" s="42"/>
      <c r="K39" s="43"/>
      <c r="L39" s="474">
        <v>1</v>
      </c>
    </row>
    <row r="40" spans="1:12" ht="15.75" thickBot="1">
      <c r="A40" s="13" t="s">
        <v>713</v>
      </c>
      <c r="B40" s="36">
        <v>339</v>
      </c>
      <c r="C40" s="36">
        <v>201</v>
      </c>
      <c r="D40" s="465">
        <f t="shared" si="0"/>
        <v>540</v>
      </c>
      <c r="E40" s="248"/>
      <c r="F40" s="44" t="s">
        <v>37</v>
      </c>
      <c r="G40" s="45"/>
      <c r="H40" s="45"/>
      <c r="I40" s="45"/>
      <c r="J40" s="45"/>
      <c r="K40" s="46"/>
      <c r="L40" s="474">
        <v>865</v>
      </c>
    </row>
    <row r="41" spans="1:12" ht="15.75" thickBot="1">
      <c r="A41" s="13" t="s">
        <v>714</v>
      </c>
      <c r="B41" s="36">
        <v>23</v>
      </c>
      <c r="C41" s="36">
        <v>164</v>
      </c>
      <c r="D41" s="465">
        <f t="shared" si="0"/>
        <v>187</v>
      </c>
      <c r="E41" s="248"/>
      <c r="F41" s="44" t="s">
        <v>791</v>
      </c>
      <c r="G41" s="45"/>
      <c r="H41" s="45"/>
      <c r="I41" s="45"/>
      <c r="J41" s="45"/>
      <c r="K41" s="46"/>
      <c r="L41" s="474">
        <v>0</v>
      </c>
    </row>
    <row r="42" spans="1:12" ht="15.75" thickBot="1">
      <c r="A42" s="13" t="s">
        <v>715</v>
      </c>
      <c r="B42" s="36">
        <v>117</v>
      </c>
      <c r="C42" s="36">
        <v>187</v>
      </c>
      <c r="D42" s="465">
        <f t="shared" si="0"/>
        <v>304</v>
      </c>
      <c r="E42" s="248"/>
      <c r="F42" s="44" t="s">
        <v>792</v>
      </c>
      <c r="G42" s="45"/>
      <c r="H42" s="45"/>
      <c r="I42" s="45"/>
      <c r="J42" s="45"/>
      <c r="K42" s="46"/>
      <c r="L42" s="474">
        <v>0</v>
      </c>
    </row>
    <row r="43" spans="1:12" ht="16.5" thickBot="1">
      <c r="A43" s="13" t="s">
        <v>716</v>
      </c>
      <c r="B43" s="36">
        <v>87</v>
      </c>
      <c r="C43" s="36">
        <v>30</v>
      </c>
      <c r="D43" s="465">
        <f t="shared" si="0"/>
        <v>117</v>
      </c>
      <c r="E43" s="251"/>
      <c r="F43" s="44" t="s">
        <v>793</v>
      </c>
      <c r="G43" s="45"/>
      <c r="H43" s="45"/>
      <c r="I43" s="45"/>
      <c r="J43" s="45"/>
      <c r="K43" s="46"/>
      <c r="L43" s="474">
        <v>273</v>
      </c>
    </row>
    <row r="44" spans="1:5" ht="15.75">
      <c r="A44" s="13" t="s">
        <v>717</v>
      </c>
      <c r="B44" s="36">
        <v>17</v>
      </c>
      <c r="C44" s="36">
        <v>4</v>
      </c>
      <c r="D44" s="465">
        <f t="shared" si="0"/>
        <v>21</v>
      </c>
      <c r="E44" s="251"/>
    </row>
    <row r="45" spans="1:9" ht="12" customHeight="1" thickBot="1">
      <c r="A45" s="13" t="s">
        <v>718</v>
      </c>
      <c r="B45" s="36">
        <v>6</v>
      </c>
      <c r="C45" s="36">
        <v>40</v>
      </c>
      <c r="D45" s="465">
        <f t="shared" si="0"/>
        <v>46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65</v>
      </c>
      <c r="C47" s="36">
        <v>41</v>
      </c>
      <c r="D47" s="465">
        <f t="shared" si="0"/>
        <v>106</v>
      </c>
      <c r="E47" s="248"/>
      <c r="F47" s="20" t="s">
        <v>150</v>
      </c>
      <c r="G47" s="33"/>
      <c r="H47" s="33"/>
      <c r="I47" s="33"/>
      <c r="J47" s="147"/>
      <c r="K47" s="148"/>
      <c r="L47" s="475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>
        <v>11</v>
      </c>
      <c r="N48" s="1165"/>
      <c r="O48" s="1165"/>
      <c r="P48" s="1165"/>
      <c r="Q48" s="1165"/>
    </row>
    <row r="49" spans="1:17" ht="16.5">
      <c r="A49" s="13" t="s">
        <v>790</v>
      </c>
      <c r="B49" s="36">
        <v>470</v>
      </c>
      <c r="C49" s="36">
        <v>589</v>
      </c>
      <c r="D49" s="465">
        <f t="shared" si="0"/>
        <v>1059</v>
      </c>
      <c r="E49" s="248"/>
      <c r="F49" s="20" t="s">
        <v>152</v>
      </c>
      <c r="G49" s="33"/>
      <c r="H49" s="33"/>
      <c r="I49" s="33"/>
      <c r="J49" s="147"/>
      <c r="K49" s="148"/>
      <c r="L49" s="475">
        <v>76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128</v>
      </c>
      <c r="C50" s="36">
        <v>278</v>
      </c>
      <c r="D50" s="466">
        <f t="shared" si="0"/>
        <v>406</v>
      </c>
      <c r="E50" s="248"/>
      <c r="F50" s="20" t="s">
        <v>153</v>
      </c>
      <c r="G50" s="33"/>
      <c r="H50" s="33"/>
      <c r="I50" s="33"/>
      <c r="J50" s="147"/>
      <c r="K50" s="148"/>
      <c r="L50" s="475">
        <v>2</v>
      </c>
    </row>
    <row r="51" spans="1:12" ht="17.25" thickBot="1">
      <c r="A51" s="112" t="s">
        <v>723</v>
      </c>
      <c r="B51" s="113">
        <f>SUM(B13:B50)</f>
        <v>2812</v>
      </c>
      <c r="C51" s="113">
        <f>SUM(C13:C50)</f>
        <v>8696</v>
      </c>
      <c r="D51" s="467">
        <f t="shared" si="0"/>
        <v>11508</v>
      </c>
      <c r="E51" s="248"/>
      <c r="F51" s="20" t="s">
        <v>154</v>
      </c>
      <c r="G51" s="33"/>
      <c r="H51" s="33"/>
      <c r="I51" s="33"/>
      <c r="J51" s="147"/>
      <c r="K51" s="148"/>
      <c r="L51" s="475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7179</v>
      </c>
      <c r="E52" s="248"/>
      <c r="F52" s="20" t="s">
        <v>155</v>
      </c>
      <c r="G52" s="33"/>
      <c r="H52" s="33"/>
      <c r="I52" s="33"/>
      <c r="J52" s="147"/>
      <c r="K52" s="148"/>
      <c r="L52" s="475">
        <v>49</v>
      </c>
    </row>
    <row r="53" spans="1:12" ht="16.5">
      <c r="A53" s="50" t="s">
        <v>42</v>
      </c>
      <c r="B53" s="51"/>
      <c r="C53" s="52"/>
      <c r="D53" s="1441">
        <f>SUM(D52+D51)</f>
        <v>18687</v>
      </c>
      <c r="E53" s="248"/>
      <c r="F53" s="20" t="s">
        <v>156</v>
      </c>
      <c r="G53" s="33"/>
      <c r="H53" s="33"/>
      <c r="I53" s="33"/>
      <c r="J53" s="147"/>
      <c r="K53" s="148"/>
      <c r="L53" s="475">
        <v>26</v>
      </c>
    </row>
    <row r="54" spans="1:12" ht="17.25" thickBot="1">
      <c r="A54" s="48" t="s">
        <v>43</v>
      </c>
      <c r="B54" s="49"/>
      <c r="C54" s="53" t="s">
        <v>44</v>
      </c>
      <c r="D54" s="1442"/>
      <c r="E54" s="248"/>
      <c r="F54" s="20" t="s">
        <v>157</v>
      </c>
      <c r="G54" s="33"/>
      <c r="H54" s="33"/>
      <c r="I54" s="33"/>
      <c r="J54" s="147"/>
      <c r="K54" s="148"/>
      <c r="L54" s="475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459" t="s">
        <v>1</v>
      </c>
      <c r="B64" s="1461" t="s">
        <v>46</v>
      </c>
      <c r="C64" s="476"/>
      <c r="D64" s="1463" t="s">
        <v>795</v>
      </c>
      <c r="E64" s="1463"/>
      <c r="F64" s="1464"/>
      <c r="G64" s="1465" t="s">
        <v>798</v>
      </c>
      <c r="H64" s="1443" t="s">
        <v>77</v>
      </c>
      <c r="I64" s="1445" t="s">
        <v>78</v>
      </c>
      <c r="J64" s="1445" t="s">
        <v>79</v>
      </c>
      <c r="K64" s="1445" t="s">
        <v>80</v>
      </c>
      <c r="L64" s="1453" t="s">
        <v>784</v>
      </c>
    </row>
    <row r="65" spans="1:14" ht="28.5" customHeight="1" thickBot="1">
      <c r="A65" s="1460"/>
      <c r="B65" s="1462"/>
      <c r="C65" s="477" t="s">
        <v>47</v>
      </c>
      <c r="D65" s="478" t="s">
        <v>796</v>
      </c>
      <c r="E65" s="478" t="s">
        <v>797</v>
      </c>
      <c r="F65" s="479" t="s">
        <v>48</v>
      </c>
      <c r="G65" s="1466"/>
      <c r="H65" s="1444"/>
      <c r="I65" s="1446"/>
      <c r="J65" s="1446"/>
      <c r="K65" s="1446"/>
      <c r="L65" s="1454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480">
        <f>E66+D66+C66</f>
        <v>0</v>
      </c>
      <c r="G66" s="159">
        <v>0</v>
      </c>
      <c r="H66" s="35">
        <v>0</v>
      </c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>
      <c r="A67" s="56" t="s">
        <v>131</v>
      </c>
      <c r="B67" s="162">
        <v>116</v>
      </c>
      <c r="C67" s="163">
        <v>84</v>
      </c>
      <c r="D67" s="164">
        <v>0</v>
      </c>
      <c r="E67" s="165">
        <v>0</v>
      </c>
      <c r="F67" s="481">
        <f aca="true" t="shared" si="2" ref="F67:F85">E67+D67+C67</f>
        <v>84</v>
      </c>
      <c r="G67" s="159">
        <v>358</v>
      </c>
      <c r="H67" s="35">
        <v>22</v>
      </c>
      <c r="I67" s="488">
        <f aca="true" t="shared" si="3" ref="I67:I86">_xlfn.IFERROR(SUM(H67*$N$66),0)</f>
        <v>682</v>
      </c>
      <c r="J67" s="489">
        <f aca="true" t="shared" si="4" ref="J67:J86">_xlfn.IFERROR(SUM(G67/I67)*100,0)</f>
        <v>52.49266862170088</v>
      </c>
      <c r="K67" s="490">
        <f aca="true" t="shared" si="5" ref="K67:K86">_xlfn.IFERROR(SUM(G67/F67),0)</f>
        <v>4.261904761904762</v>
      </c>
      <c r="L67" s="58">
        <v>5</v>
      </c>
      <c r="N67" s="1210" t="s">
        <v>830</v>
      </c>
      <c r="O67" s="1211"/>
      <c r="P67" s="1212"/>
      <c r="Q67" s="1192" t="s">
        <v>834</v>
      </c>
      <c r="R67" s="1193"/>
      <c r="S67" s="1194"/>
    </row>
    <row r="68" spans="1:19" ht="15">
      <c r="A68" s="57" t="s">
        <v>132</v>
      </c>
      <c r="B68" s="162">
        <v>230</v>
      </c>
      <c r="C68" s="163">
        <v>174</v>
      </c>
      <c r="D68" s="164">
        <v>0</v>
      </c>
      <c r="E68" s="165">
        <v>0</v>
      </c>
      <c r="F68" s="481">
        <f t="shared" si="2"/>
        <v>174</v>
      </c>
      <c r="G68" s="159">
        <v>492</v>
      </c>
      <c r="H68" s="35">
        <v>20</v>
      </c>
      <c r="I68" s="488">
        <f t="shared" si="3"/>
        <v>620</v>
      </c>
      <c r="J68" s="489">
        <f t="shared" si="4"/>
        <v>79.35483870967742</v>
      </c>
      <c r="K68" s="490">
        <f t="shared" si="5"/>
        <v>2.8275862068965516</v>
      </c>
      <c r="L68" s="58">
        <v>10</v>
      </c>
      <c r="N68" s="1213"/>
      <c r="O68" s="1214"/>
      <c r="P68" s="1215"/>
      <c r="Q68" s="1195"/>
      <c r="R68" s="1196"/>
      <c r="S68" s="1197"/>
    </row>
    <row r="69" spans="1:19" ht="15">
      <c r="A69" s="56" t="s">
        <v>133</v>
      </c>
      <c r="B69" s="162">
        <v>0</v>
      </c>
      <c r="C69" s="163">
        <v>55</v>
      </c>
      <c r="D69" s="164">
        <v>0</v>
      </c>
      <c r="E69" s="165">
        <v>0</v>
      </c>
      <c r="F69" s="481">
        <f t="shared" si="2"/>
        <v>55</v>
      </c>
      <c r="G69" s="159">
        <v>184</v>
      </c>
      <c r="H69" s="35">
        <v>14</v>
      </c>
      <c r="I69" s="488">
        <f t="shared" si="3"/>
        <v>434</v>
      </c>
      <c r="J69" s="489">
        <f t="shared" si="4"/>
        <v>42.3963133640553</v>
      </c>
      <c r="K69" s="490">
        <f t="shared" si="5"/>
        <v>3.3454545454545452</v>
      </c>
      <c r="L69" s="58">
        <v>9</v>
      </c>
      <c r="N69" s="1213"/>
      <c r="O69" s="1214"/>
      <c r="P69" s="1215"/>
      <c r="Q69" s="1195"/>
      <c r="R69" s="1196"/>
      <c r="S69" s="1197"/>
    </row>
    <row r="70" spans="1:19" ht="15.75" thickBot="1">
      <c r="A70" s="56" t="s">
        <v>134</v>
      </c>
      <c r="B70" s="162">
        <v>211</v>
      </c>
      <c r="C70" s="163">
        <v>140</v>
      </c>
      <c r="D70" s="164">
        <v>1</v>
      </c>
      <c r="E70" s="165">
        <v>20</v>
      </c>
      <c r="F70" s="481">
        <f t="shared" si="2"/>
        <v>161</v>
      </c>
      <c r="G70" s="159">
        <v>1027</v>
      </c>
      <c r="H70" s="35">
        <v>34</v>
      </c>
      <c r="I70" s="488">
        <f t="shared" si="3"/>
        <v>1054</v>
      </c>
      <c r="J70" s="489">
        <f t="shared" si="4"/>
        <v>97.43833017077799</v>
      </c>
      <c r="K70" s="490">
        <f t="shared" si="5"/>
        <v>6.37888198757764</v>
      </c>
      <c r="L70" s="58">
        <v>34</v>
      </c>
      <c r="N70" s="1216"/>
      <c r="O70" s="1217"/>
      <c r="P70" s="1218"/>
      <c r="Q70" s="1198"/>
      <c r="R70" s="1199"/>
      <c r="S70" s="1200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81">
        <f t="shared" si="2"/>
        <v>0</v>
      </c>
      <c r="G71" s="159">
        <v>0</v>
      </c>
      <c r="H71" s="35">
        <v>0</v>
      </c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>
        <v>0</v>
      </c>
      <c r="O71" s="101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81">
        <f t="shared" si="2"/>
        <v>0</v>
      </c>
      <c r="G72" s="159">
        <v>0</v>
      </c>
      <c r="H72" s="35">
        <v>0</v>
      </c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>
        <v>0</v>
      </c>
      <c r="N72" s="1192" t="s">
        <v>831</v>
      </c>
      <c r="O72" s="1193"/>
      <c r="P72" s="1194"/>
      <c r="Q72" s="1201" t="s">
        <v>835</v>
      </c>
      <c r="R72" s="1202"/>
      <c r="S72" s="1203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481">
        <f t="shared" si="2"/>
        <v>0</v>
      </c>
      <c r="G73" s="159">
        <v>0</v>
      </c>
      <c r="H73" s="35">
        <v>0</v>
      </c>
      <c r="I73" s="488">
        <f t="shared" si="3"/>
        <v>0</v>
      </c>
      <c r="J73" s="489">
        <f t="shared" si="4"/>
        <v>0</v>
      </c>
      <c r="K73" s="490">
        <f t="shared" si="5"/>
        <v>0</v>
      </c>
      <c r="L73" s="58">
        <v>0</v>
      </c>
      <c r="N73" s="1195"/>
      <c r="O73" s="1196"/>
      <c r="P73" s="1197"/>
      <c r="Q73" s="1204"/>
      <c r="R73" s="1205"/>
      <c r="S73" s="1206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81">
        <f t="shared" si="2"/>
        <v>0</v>
      </c>
      <c r="G74" s="159">
        <v>0</v>
      </c>
      <c r="H74" s="35">
        <v>0</v>
      </c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>
        <v>0</v>
      </c>
      <c r="N74" s="1198"/>
      <c r="O74" s="1199"/>
      <c r="P74" s="1200"/>
      <c r="Q74" s="1207"/>
      <c r="R74" s="1208"/>
      <c r="S74" s="1209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81">
        <f t="shared" si="2"/>
        <v>0</v>
      </c>
      <c r="G75" s="159">
        <v>0</v>
      </c>
      <c r="H75" s="35">
        <v>0</v>
      </c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>
        <v>0</v>
      </c>
      <c r="N75" s="1213" t="s">
        <v>832</v>
      </c>
      <c r="O75" s="1214"/>
      <c r="P75" s="1215"/>
    </row>
    <row r="76" spans="1:16" ht="15">
      <c r="A76" s="56" t="s">
        <v>140</v>
      </c>
      <c r="B76" s="162">
        <v>166</v>
      </c>
      <c r="C76" s="163">
        <v>162</v>
      </c>
      <c r="D76" s="164">
        <v>0</v>
      </c>
      <c r="E76" s="165">
        <v>2</v>
      </c>
      <c r="F76" s="481">
        <f t="shared" si="2"/>
        <v>164</v>
      </c>
      <c r="G76" s="159">
        <v>719</v>
      </c>
      <c r="H76" s="35">
        <v>13</v>
      </c>
      <c r="I76" s="488">
        <f t="shared" si="3"/>
        <v>403</v>
      </c>
      <c r="J76" s="489">
        <f t="shared" si="4"/>
        <v>178.41191066997519</v>
      </c>
      <c r="K76" s="490">
        <f t="shared" si="5"/>
        <v>4.384146341463414</v>
      </c>
      <c r="L76" s="58">
        <v>12</v>
      </c>
      <c r="N76" s="1213"/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481">
        <f t="shared" si="2"/>
        <v>0</v>
      </c>
      <c r="G77" s="159">
        <v>0</v>
      </c>
      <c r="H77" s="35">
        <v>0</v>
      </c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>
        <v>0</v>
      </c>
      <c r="N77" s="1213"/>
      <c r="O77" s="1214"/>
      <c r="P77" s="1215"/>
    </row>
    <row r="78" spans="1:16" ht="15.75" thickBot="1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481">
        <f t="shared" si="2"/>
        <v>1</v>
      </c>
      <c r="G78" s="159">
        <v>3</v>
      </c>
      <c r="H78" s="35">
        <v>1</v>
      </c>
      <c r="I78" s="488">
        <f t="shared" si="3"/>
        <v>31</v>
      </c>
      <c r="J78" s="489">
        <f t="shared" si="4"/>
        <v>9.67741935483871</v>
      </c>
      <c r="K78" s="490">
        <f t="shared" si="5"/>
        <v>3</v>
      </c>
      <c r="L78" s="58">
        <v>0</v>
      </c>
      <c r="N78" s="1216"/>
      <c r="O78" s="1217"/>
      <c r="P78" s="1218"/>
    </row>
    <row r="79" spans="1:16" ht="1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481">
        <f t="shared" si="2"/>
        <v>0</v>
      </c>
      <c r="G79" s="159">
        <v>0</v>
      </c>
      <c r="H79" s="35">
        <v>0</v>
      </c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>
        <v>0</v>
      </c>
      <c r="N79" s="1192" t="s">
        <v>833</v>
      </c>
      <c r="O79" s="1193"/>
      <c r="P79" s="1194"/>
    </row>
    <row r="80" spans="1:16" ht="15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481">
        <f t="shared" si="2"/>
        <v>1</v>
      </c>
      <c r="G80" s="159">
        <v>1</v>
      </c>
      <c r="H80" s="35">
        <v>1</v>
      </c>
      <c r="I80" s="488">
        <f t="shared" si="3"/>
        <v>31</v>
      </c>
      <c r="J80" s="489">
        <f t="shared" si="4"/>
        <v>3.225806451612903</v>
      </c>
      <c r="K80" s="490">
        <f t="shared" si="5"/>
        <v>1</v>
      </c>
      <c r="L80" s="58">
        <v>0</v>
      </c>
      <c r="N80" s="1195"/>
      <c r="O80" s="1196"/>
      <c r="P80" s="1197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481">
        <f t="shared" si="2"/>
        <v>0</v>
      </c>
      <c r="G81" s="159">
        <v>0</v>
      </c>
      <c r="H81" s="35">
        <v>0</v>
      </c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>
        <v>0</v>
      </c>
      <c r="N81" s="1195"/>
      <c r="O81" s="1196"/>
      <c r="P81" s="1197"/>
    </row>
    <row r="82" spans="1:16" ht="15.75" thickBot="1">
      <c r="A82" s="56" t="s">
        <v>146</v>
      </c>
      <c r="B82" s="162">
        <v>0</v>
      </c>
      <c r="C82" s="163">
        <v>0</v>
      </c>
      <c r="D82" s="164">
        <v>0</v>
      </c>
      <c r="E82" s="165">
        <v>0</v>
      </c>
      <c r="F82" s="481">
        <f t="shared" si="2"/>
        <v>0</v>
      </c>
      <c r="G82" s="159">
        <v>0</v>
      </c>
      <c r="H82" s="35">
        <v>0</v>
      </c>
      <c r="I82" s="488">
        <f t="shared" si="3"/>
        <v>0</v>
      </c>
      <c r="J82" s="489">
        <f t="shared" si="4"/>
        <v>0</v>
      </c>
      <c r="K82" s="490">
        <f t="shared" si="5"/>
        <v>0</v>
      </c>
      <c r="L82" s="58">
        <v>0</v>
      </c>
      <c r="N82" s="1198"/>
      <c r="O82" s="1199"/>
      <c r="P82" s="1200"/>
    </row>
    <row r="83" spans="1:12" ht="15">
      <c r="A83" s="56" t="s">
        <v>147</v>
      </c>
      <c r="B83" s="162">
        <v>0</v>
      </c>
      <c r="C83" s="163">
        <v>18</v>
      </c>
      <c r="D83" s="164">
        <v>0</v>
      </c>
      <c r="E83" s="165">
        <v>0</v>
      </c>
      <c r="F83" s="481">
        <f t="shared" si="2"/>
        <v>18</v>
      </c>
      <c r="G83" s="159">
        <v>193</v>
      </c>
      <c r="H83" s="35">
        <v>7</v>
      </c>
      <c r="I83" s="488">
        <f t="shared" si="3"/>
        <v>217</v>
      </c>
      <c r="J83" s="489">
        <f t="shared" si="4"/>
        <v>88.94009216589862</v>
      </c>
      <c r="K83" s="490">
        <f t="shared" si="5"/>
        <v>10.722222222222221</v>
      </c>
      <c r="L83" s="58">
        <v>0</v>
      </c>
    </row>
    <row r="84" spans="1:12" ht="15">
      <c r="A84" s="56" t="s">
        <v>148</v>
      </c>
      <c r="B84" s="162">
        <v>0</v>
      </c>
      <c r="C84" s="163">
        <v>16</v>
      </c>
      <c r="D84" s="164">
        <v>0</v>
      </c>
      <c r="E84" s="165">
        <v>11</v>
      </c>
      <c r="F84" s="481">
        <f t="shared" si="2"/>
        <v>27</v>
      </c>
      <c r="G84" s="159">
        <v>211</v>
      </c>
      <c r="H84" s="35">
        <v>7</v>
      </c>
      <c r="I84" s="488">
        <f t="shared" si="3"/>
        <v>217</v>
      </c>
      <c r="J84" s="489">
        <f t="shared" si="4"/>
        <v>97.23502304147466</v>
      </c>
      <c r="K84" s="490">
        <f t="shared" si="5"/>
        <v>7.814814814814815</v>
      </c>
      <c r="L84" s="58">
        <v>0</v>
      </c>
    </row>
    <row r="85" spans="1:12" ht="15">
      <c r="A85" s="56" t="s">
        <v>149</v>
      </c>
      <c r="B85" s="162">
        <v>0</v>
      </c>
      <c r="C85" s="163">
        <v>29</v>
      </c>
      <c r="D85" s="164">
        <v>1</v>
      </c>
      <c r="E85" s="165">
        <v>1</v>
      </c>
      <c r="F85" s="481">
        <f t="shared" si="2"/>
        <v>31</v>
      </c>
      <c r="G85" s="159">
        <v>182</v>
      </c>
      <c r="H85" s="35">
        <v>14</v>
      </c>
      <c r="I85" s="488">
        <f t="shared" si="3"/>
        <v>434</v>
      </c>
      <c r="J85" s="489">
        <f t="shared" si="4"/>
        <v>41.935483870967744</v>
      </c>
      <c r="K85" s="490">
        <f t="shared" si="5"/>
        <v>5.870967741935484</v>
      </c>
      <c r="L85" s="58">
        <v>14</v>
      </c>
    </row>
    <row r="86" spans="1:12" ht="15.75" thickBot="1">
      <c r="A86" s="482" t="s">
        <v>6</v>
      </c>
      <c r="B86" s="483">
        <f aca="true" t="shared" si="6" ref="B86:H86">SUM(B66:B85)</f>
        <v>723</v>
      </c>
      <c r="C86" s="484">
        <f t="shared" si="6"/>
        <v>680</v>
      </c>
      <c r="D86" s="485">
        <f t="shared" si="6"/>
        <v>2</v>
      </c>
      <c r="E86" s="485">
        <f t="shared" si="6"/>
        <v>34</v>
      </c>
      <c r="F86" s="485">
        <f t="shared" si="6"/>
        <v>716</v>
      </c>
      <c r="G86" s="486">
        <f t="shared" si="6"/>
        <v>3370</v>
      </c>
      <c r="H86" s="485">
        <f t="shared" si="6"/>
        <v>133</v>
      </c>
      <c r="I86" s="485">
        <f t="shared" si="3"/>
        <v>4123</v>
      </c>
      <c r="J86" s="485">
        <f t="shared" si="4"/>
        <v>81.73659956342469</v>
      </c>
      <c r="K86" s="485">
        <f t="shared" si="5"/>
        <v>4.706703910614525</v>
      </c>
      <c r="L86" s="487">
        <f>SUM(L66:L85)</f>
        <v>84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455" t="s">
        <v>735</v>
      </c>
      <c r="B89" s="1456"/>
      <c r="C89" s="1447" t="s">
        <v>733</v>
      </c>
      <c r="D89" s="1448"/>
      <c r="E89" s="1448"/>
      <c r="F89" s="1448"/>
      <c r="G89" s="1448"/>
      <c r="H89" s="1448"/>
      <c r="I89" s="1448"/>
      <c r="J89" s="144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57"/>
      <c r="B90" s="1458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38" t="s">
        <v>41</v>
      </c>
      <c r="B91" s="72" t="s">
        <v>731</v>
      </c>
      <c r="C91" s="73">
        <v>1</v>
      </c>
      <c r="D91" s="73">
        <v>11</v>
      </c>
      <c r="E91" s="73">
        <v>21</v>
      </c>
      <c r="F91" s="73">
        <v>11</v>
      </c>
      <c r="G91" s="73">
        <v>3</v>
      </c>
      <c r="H91" s="73">
        <v>0</v>
      </c>
      <c r="I91" s="73">
        <v>2</v>
      </c>
      <c r="J91" s="73">
        <v>0</v>
      </c>
      <c r="K91" s="496">
        <f aca="true" t="shared" si="7" ref="K91:K99">SUM(J91+I91+H91+G91+F91+E91+D91+C91)</f>
        <v>49</v>
      </c>
      <c r="L91" s="6"/>
      <c r="M91" s="6"/>
      <c r="N91" s="6"/>
      <c r="O91" s="6"/>
      <c r="P91" s="6"/>
      <c r="Q91" s="6"/>
      <c r="R91" s="6"/>
    </row>
    <row r="92" spans="1:11" ht="15">
      <c r="A92" s="1439"/>
      <c r="B92" s="68" t="s">
        <v>730</v>
      </c>
      <c r="C92" s="70">
        <v>2</v>
      </c>
      <c r="D92" s="70">
        <v>21</v>
      </c>
      <c r="E92" s="70">
        <v>24</v>
      </c>
      <c r="F92" s="70">
        <v>24</v>
      </c>
      <c r="G92" s="70">
        <v>7</v>
      </c>
      <c r="H92" s="70">
        <v>4</v>
      </c>
      <c r="I92" s="70">
        <v>2</v>
      </c>
      <c r="J92" s="70">
        <v>0</v>
      </c>
      <c r="K92" s="497">
        <f t="shared" si="7"/>
        <v>84</v>
      </c>
    </row>
    <row r="93" spans="1:11" ht="15.75" thickBot="1">
      <c r="A93" s="1440"/>
      <c r="B93" s="500" t="s">
        <v>6</v>
      </c>
      <c r="C93" s="501">
        <f aca="true" t="shared" si="8" ref="C93:J93">SUM(C91+C92)</f>
        <v>3</v>
      </c>
      <c r="D93" s="502">
        <f t="shared" si="8"/>
        <v>32</v>
      </c>
      <c r="E93" s="502">
        <f t="shared" si="8"/>
        <v>45</v>
      </c>
      <c r="F93" s="502">
        <f t="shared" si="8"/>
        <v>35</v>
      </c>
      <c r="G93" s="502">
        <f t="shared" si="8"/>
        <v>10</v>
      </c>
      <c r="H93" s="502">
        <f t="shared" si="8"/>
        <v>4</v>
      </c>
      <c r="I93" s="502">
        <f t="shared" si="8"/>
        <v>4</v>
      </c>
      <c r="J93" s="503">
        <f t="shared" si="8"/>
        <v>0</v>
      </c>
      <c r="K93" s="498">
        <f t="shared" si="7"/>
        <v>133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2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499">
        <f t="shared" si="7"/>
        <v>2</v>
      </c>
    </row>
    <row r="95" spans="1:11" ht="15">
      <c r="A95" s="1450" t="s">
        <v>55</v>
      </c>
      <c r="B95" s="60" t="s">
        <v>728</v>
      </c>
      <c r="C95" s="73">
        <v>3</v>
      </c>
      <c r="D95" s="73">
        <v>32</v>
      </c>
      <c r="E95" s="73">
        <v>45</v>
      </c>
      <c r="F95" s="73">
        <v>35</v>
      </c>
      <c r="G95" s="73">
        <v>10</v>
      </c>
      <c r="H95" s="73">
        <v>4</v>
      </c>
      <c r="I95" s="73">
        <v>4</v>
      </c>
      <c r="J95" s="73">
        <v>0</v>
      </c>
      <c r="K95" s="496">
        <f t="shared" si="7"/>
        <v>133</v>
      </c>
    </row>
    <row r="96" spans="1:11" ht="15">
      <c r="A96" s="1451"/>
      <c r="B96" s="131" t="s">
        <v>727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497">
        <f t="shared" si="7"/>
        <v>0</v>
      </c>
    </row>
    <row r="97" spans="1:18" ht="15.75" thickBot="1">
      <c r="A97" s="1452"/>
      <c r="B97" s="504" t="s">
        <v>6</v>
      </c>
      <c r="C97" s="505">
        <f>C96+C95</f>
        <v>3</v>
      </c>
      <c r="D97" s="506">
        <f aca="true" t="shared" si="9" ref="D97:J97">D96+D95</f>
        <v>32</v>
      </c>
      <c r="E97" s="506">
        <f t="shared" si="9"/>
        <v>45</v>
      </c>
      <c r="F97" s="506">
        <f t="shared" si="9"/>
        <v>35</v>
      </c>
      <c r="G97" s="506">
        <f t="shared" si="9"/>
        <v>10</v>
      </c>
      <c r="H97" s="506">
        <f t="shared" si="9"/>
        <v>4</v>
      </c>
      <c r="I97" s="506">
        <f t="shared" si="9"/>
        <v>4</v>
      </c>
      <c r="J97" s="507">
        <f t="shared" si="9"/>
        <v>0</v>
      </c>
      <c r="K97" s="498">
        <f t="shared" si="7"/>
        <v>133</v>
      </c>
      <c r="R97" s="18"/>
    </row>
    <row r="98" spans="1:11" ht="15">
      <c r="A98" s="75"/>
      <c r="B98" s="72" t="s">
        <v>726</v>
      </c>
      <c r="C98" s="73">
        <v>2</v>
      </c>
      <c r="D98" s="73">
        <v>6</v>
      </c>
      <c r="E98" s="73">
        <v>22</v>
      </c>
      <c r="F98" s="73">
        <v>9</v>
      </c>
      <c r="G98" s="73">
        <v>13</v>
      </c>
      <c r="H98" s="73">
        <v>3</v>
      </c>
      <c r="I98" s="73">
        <v>0</v>
      </c>
      <c r="J98" s="73">
        <v>1</v>
      </c>
      <c r="K98" s="496">
        <f t="shared" si="7"/>
        <v>56</v>
      </c>
    </row>
    <row r="99" spans="1:11" ht="15.75" thickBot="1">
      <c r="A99" s="76"/>
      <c r="B99" s="77" t="s">
        <v>732</v>
      </c>
      <c r="C99" s="32">
        <v>0</v>
      </c>
      <c r="D99" s="32">
        <v>5</v>
      </c>
      <c r="E99" s="32">
        <v>7</v>
      </c>
      <c r="F99" s="32">
        <v>5</v>
      </c>
      <c r="G99" s="32">
        <v>1</v>
      </c>
      <c r="H99" s="32">
        <v>0</v>
      </c>
      <c r="I99" s="32">
        <v>0</v>
      </c>
      <c r="J99" s="32">
        <v>0</v>
      </c>
      <c r="K99" s="498">
        <f t="shared" si="7"/>
        <v>18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1163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12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13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15418700.84</v>
      </c>
      <c r="G106" s="1131"/>
      <c r="H106" s="54"/>
      <c r="I106" s="54"/>
      <c r="J106" s="54"/>
      <c r="K106" s="54"/>
      <c r="L106" s="54"/>
      <c r="M106" s="6"/>
    </row>
    <row r="107" spans="1:13" ht="15">
      <c r="A107" s="1434" t="s">
        <v>62</v>
      </c>
      <c r="B107" s="1435"/>
      <c r="C107" s="1435"/>
      <c r="D107" s="1435"/>
      <c r="E107" s="1435"/>
      <c r="F107" s="1436">
        <f>SUM(F105+F106)</f>
        <v>38435118.84</v>
      </c>
      <c r="G107" s="1437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22373.43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3311739.46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22878.89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30137572.44</v>
      </c>
      <c r="G111" s="1131"/>
      <c r="H111" s="54"/>
      <c r="I111" s="54"/>
      <c r="J111" s="54"/>
      <c r="K111" s="54"/>
      <c r="L111" s="54"/>
      <c r="M111" s="6"/>
    </row>
    <row r="112" spans="1:13" ht="15">
      <c r="A112" s="1434" t="s">
        <v>66</v>
      </c>
      <c r="B112" s="1435"/>
      <c r="C112" s="1435"/>
      <c r="D112" s="1435"/>
      <c r="E112" s="1435"/>
      <c r="F112" s="1436">
        <f>SUM(F108+F109+F110+F111)</f>
        <v>33494564.220000003</v>
      </c>
      <c r="G112" s="1437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392489356.78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846</v>
      </c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6" dxfId="0" operator="equal">
      <formula>""</formula>
    </cfRule>
  </conditionalFormatting>
  <conditionalFormatting sqref="A118">
    <cfRule type="cellIs" priority="4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E40">
      <selection activeCell="L52" sqref="L5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510" t="s">
        <v>1</v>
      </c>
      <c r="B11" s="508" t="s">
        <v>2</v>
      </c>
      <c r="C11" s="509" t="s">
        <v>724</v>
      </c>
      <c r="D11" s="1512" t="s">
        <v>3</v>
      </c>
      <c r="E11" s="248"/>
      <c r="F11" s="1514" t="s">
        <v>725</v>
      </c>
      <c r="G11" s="1515"/>
      <c r="H11" s="1515"/>
      <c r="I11" s="1516"/>
      <c r="J11" s="516" t="s">
        <v>4</v>
      </c>
      <c r="K11" s="517" t="s">
        <v>5</v>
      </c>
      <c r="L11" s="1518" t="s">
        <v>6</v>
      </c>
      <c r="N11" s="1165"/>
      <c r="O11" s="1165"/>
      <c r="P11" s="1165"/>
      <c r="Q11" s="1165"/>
    </row>
    <row r="12" spans="1:12" ht="15.75" customHeight="1" thickBot="1">
      <c r="A12" s="1511"/>
      <c r="B12" s="510" t="s">
        <v>7</v>
      </c>
      <c r="C12" s="511" t="s">
        <v>8</v>
      </c>
      <c r="D12" s="1513"/>
      <c r="E12" s="248"/>
      <c r="F12" s="1517"/>
      <c r="G12" s="1498"/>
      <c r="H12" s="1498"/>
      <c r="I12" s="1499"/>
      <c r="J12" s="518" t="s">
        <v>9</v>
      </c>
      <c r="K12" s="519" t="s">
        <v>10</v>
      </c>
      <c r="L12" s="1519"/>
    </row>
    <row r="13" spans="1:12" s="155" customFormat="1" ht="15">
      <c r="A13" s="153" t="s">
        <v>691</v>
      </c>
      <c r="B13" s="36">
        <v>0</v>
      </c>
      <c r="C13" s="36">
        <v>0</v>
      </c>
      <c r="D13" s="512">
        <f>SUM(C13+B13)</f>
        <v>0</v>
      </c>
      <c r="E13" s="249"/>
      <c r="F13" s="1080" t="s">
        <v>11</v>
      </c>
      <c r="G13" s="1081"/>
      <c r="H13" s="1081"/>
      <c r="I13" s="1081"/>
      <c r="J13" s="114">
        <v>480</v>
      </c>
      <c r="K13" s="114">
        <v>0</v>
      </c>
      <c r="L13" s="520">
        <f>SUM(K13+J13)</f>
        <v>480</v>
      </c>
    </row>
    <row r="14" spans="1:12" ht="15">
      <c r="A14" s="13" t="s">
        <v>692</v>
      </c>
      <c r="B14" s="36">
        <v>44</v>
      </c>
      <c r="C14" s="36">
        <v>1206</v>
      </c>
      <c r="D14" s="513">
        <f aca="true" t="shared" si="0" ref="D14:D51">SUM(C14+B14)</f>
        <v>1250</v>
      </c>
      <c r="E14" s="248"/>
      <c r="F14" s="1080" t="s">
        <v>12</v>
      </c>
      <c r="G14" s="1081"/>
      <c r="H14" s="1081"/>
      <c r="I14" s="1081"/>
      <c r="J14" s="114">
        <v>1025</v>
      </c>
      <c r="K14" s="114">
        <v>2114</v>
      </c>
      <c r="L14" s="520">
        <f aca="true" t="shared" si="1" ref="L14:L33">SUM(K14+J14)</f>
        <v>3139</v>
      </c>
    </row>
    <row r="15" spans="1:12" ht="15">
      <c r="A15" s="13" t="s">
        <v>693</v>
      </c>
      <c r="B15" s="36">
        <v>87</v>
      </c>
      <c r="C15" s="36">
        <v>1069</v>
      </c>
      <c r="D15" s="513">
        <f t="shared" si="0"/>
        <v>1156</v>
      </c>
      <c r="E15" s="248"/>
      <c r="F15" s="1080" t="s">
        <v>13</v>
      </c>
      <c r="G15" s="1081"/>
      <c r="H15" s="1081"/>
      <c r="I15" s="1081"/>
      <c r="J15" s="114">
        <v>1828</v>
      </c>
      <c r="K15" s="114">
        <v>135</v>
      </c>
      <c r="L15" s="520">
        <f t="shared" si="1"/>
        <v>1963</v>
      </c>
    </row>
    <row r="16" spans="1:12" ht="15">
      <c r="A16" s="13" t="s">
        <v>694</v>
      </c>
      <c r="B16" s="36">
        <v>66</v>
      </c>
      <c r="C16" s="36">
        <v>505</v>
      </c>
      <c r="D16" s="513">
        <f t="shared" si="0"/>
        <v>571</v>
      </c>
      <c r="E16" s="248"/>
      <c r="F16" s="1080" t="s">
        <v>14</v>
      </c>
      <c r="G16" s="1081"/>
      <c r="H16" s="1081"/>
      <c r="I16" s="1081"/>
      <c r="J16" s="114">
        <v>0</v>
      </c>
      <c r="K16" s="114">
        <v>0</v>
      </c>
      <c r="L16" s="520">
        <f t="shared" si="1"/>
        <v>0</v>
      </c>
    </row>
    <row r="17" spans="1:12" ht="15">
      <c r="A17" s="13" t="s">
        <v>695</v>
      </c>
      <c r="B17" s="36">
        <v>66</v>
      </c>
      <c r="C17" s="36">
        <v>551</v>
      </c>
      <c r="D17" s="513">
        <f t="shared" si="0"/>
        <v>617</v>
      </c>
      <c r="E17" s="248"/>
      <c r="F17" s="1080" t="s">
        <v>15</v>
      </c>
      <c r="G17" s="1081"/>
      <c r="H17" s="1081"/>
      <c r="I17" s="1081"/>
      <c r="J17" s="114">
        <v>0</v>
      </c>
      <c r="K17" s="114">
        <v>0</v>
      </c>
      <c r="L17" s="520">
        <f t="shared" si="1"/>
        <v>0</v>
      </c>
    </row>
    <row r="18" spans="1:12" ht="15">
      <c r="A18" s="13" t="s">
        <v>786</v>
      </c>
      <c r="B18" s="36">
        <v>140</v>
      </c>
      <c r="C18" s="36">
        <v>186</v>
      </c>
      <c r="D18" s="513">
        <f t="shared" si="0"/>
        <v>326</v>
      </c>
      <c r="E18" s="248"/>
      <c r="F18" s="1096" t="s">
        <v>16</v>
      </c>
      <c r="G18" s="1097"/>
      <c r="H18" s="1097"/>
      <c r="I18" s="1097"/>
      <c r="J18" s="114">
        <v>132</v>
      </c>
      <c r="K18" s="114">
        <v>70</v>
      </c>
      <c r="L18" s="520">
        <f t="shared" si="1"/>
        <v>202</v>
      </c>
    </row>
    <row r="19" spans="1:12" ht="15">
      <c r="A19" s="13" t="s">
        <v>696</v>
      </c>
      <c r="B19" s="36">
        <v>110</v>
      </c>
      <c r="C19" s="36">
        <v>186</v>
      </c>
      <c r="D19" s="513">
        <f t="shared" si="0"/>
        <v>296</v>
      </c>
      <c r="E19" s="248"/>
      <c r="F19" s="1096" t="s">
        <v>17</v>
      </c>
      <c r="G19" s="1097"/>
      <c r="H19" s="1097"/>
      <c r="I19" s="1098"/>
      <c r="J19" s="114">
        <v>0</v>
      </c>
      <c r="K19" s="114">
        <v>0</v>
      </c>
      <c r="L19" s="52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513">
        <f t="shared" si="0"/>
        <v>0</v>
      </c>
      <c r="E20" s="248"/>
      <c r="F20" s="1096" t="s">
        <v>18</v>
      </c>
      <c r="G20" s="1097"/>
      <c r="H20" s="1097"/>
      <c r="I20" s="1098"/>
      <c r="J20" s="114">
        <v>0</v>
      </c>
      <c r="K20" s="114">
        <v>0</v>
      </c>
      <c r="L20" s="520">
        <f t="shared" si="1"/>
        <v>0</v>
      </c>
    </row>
    <row r="21" spans="1:12" ht="15">
      <c r="A21" s="13" t="s">
        <v>698</v>
      </c>
      <c r="B21" s="36">
        <v>123</v>
      </c>
      <c r="C21" s="36">
        <v>243</v>
      </c>
      <c r="D21" s="513">
        <f t="shared" si="0"/>
        <v>366</v>
      </c>
      <c r="E21" s="248"/>
      <c r="F21" s="1096" t="s">
        <v>19</v>
      </c>
      <c r="G21" s="1097"/>
      <c r="H21" s="1097"/>
      <c r="I21" s="1098"/>
      <c r="J21" s="114">
        <v>0</v>
      </c>
      <c r="K21" s="114">
        <v>0</v>
      </c>
      <c r="L21" s="520">
        <f t="shared" si="1"/>
        <v>0</v>
      </c>
    </row>
    <row r="22" spans="1:12" ht="15">
      <c r="A22" s="13" t="s">
        <v>699</v>
      </c>
      <c r="B22" s="36">
        <v>70</v>
      </c>
      <c r="C22" s="36">
        <v>120</v>
      </c>
      <c r="D22" s="513">
        <f t="shared" si="0"/>
        <v>190</v>
      </c>
      <c r="E22" s="248"/>
      <c r="F22" s="1096" t="s">
        <v>20</v>
      </c>
      <c r="G22" s="1097"/>
      <c r="H22" s="1097"/>
      <c r="I22" s="1098"/>
      <c r="J22" s="114">
        <v>746</v>
      </c>
      <c r="K22" s="114">
        <v>74</v>
      </c>
      <c r="L22" s="520">
        <f t="shared" si="1"/>
        <v>820</v>
      </c>
    </row>
    <row r="23" spans="1:12" ht="15">
      <c r="A23" s="13" t="s">
        <v>700</v>
      </c>
      <c r="B23" s="36">
        <v>49</v>
      </c>
      <c r="C23" s="36">
        <v>380</v>
      </c>
      <c r="D23" s="513">
        <f t="shared" si="0"/>
        <v>429</v>
      </c>
      <c r="E23" s="248"/>
      <c r="F23" s="1096" t="s">
        <v>21</v>
      </c>
      <c r="G23" s="1097"/>
      <c r="H23" s="1097"/>
      <c r="I23" s="1098"/>
      <c r="J23" s="114">
        <v>77</v>
      </c>
      <c r="K23" s="114"/>
      <c r="L23" s="520">
        <f t="shared" si="1"/>
        <v>77</v>
      </c>
    </row>
    <row r="24" spans="1:12" ht="15">
      <c r="A24" s="13" t="s">
        <v>701</v>
      </c>
      <c r="B24" s="36">
        <v>64</v>
      </c>
      <c r="C24" s="36">
        <v>146</v>
      </c>
      <c r="D24" s="513">
        <f t="shared" si="0"/>
        <v>210</v>
      </c>
      <c r="E24" s="248"/>
      <c r="F24" s="1096" t="s">
        <v>22</v>
      </c>
      <c r="G24" s="1097"/>
      <c r="H24" s="1097"/>
      <c r="I24" s="1098"/>
      <c r="J24" s="114">
        <v>0</v>
      </c>
      <c r="K24" s="114">
        <v>0</v>
      </c>
      <c r="L24" s="520">
        <f t="shared" si="1"/>
        <v>0</v>
      </c>
    </row>
    <row r="25" spans="1:12" ht="15">
      <c r="A25" s="13" t="s">
        <v>702</v>
      </c>
      <c r="B25" s="36">
        <v>129</v>
      </c>
      <c r="C25" s="36">
        <v>422</v>
      </c>
      <c r="D25" s="513">
        <f t="shared" si="0"/>
        <v>551</v>
      </c>
      <c r="E25" s="248"/>
      <c r="F25" s="1096" t="s">
        <v>23</v>
      </c>
      <c r="G25" s="1097"/>
      <c r="H25" s="1097"/>
      <c r="I25" s="1098"/>
      <c r="J25" s="114">
        <v>15</v>
      </c>
      <c r="K25" s="114">
        <v>0</v>
      </c>
      <c r="L25" s="520">
        <f t="shared" si="1"/>
        <v>15</v>
      </c>
    </row>
    <row r="26" spans="1:12" ht="15">
      <c r="A26" s="13" t="s">
        <v>703</v>
      </c>
      <c r="B26" s="36">
        <v>32</v>
      </c>
      <c r="C26" s="36">
        <v>167</v>
      </c>
      <c r="D26" s="513">
        <f t="shared" si="0"/>
        <v>199</v>
      </c>
      <c r="E26" s="248"/>
      <c r="F26" s="1096" t="s">
        <v>24</v>
      </c>
      <c r="G26" s="1097"/>
      <c r="H26" s="1097"/>
      <c r="I26" s="1098"/>
      <c r="J26" s="114">
        <v>0</v>
      </c>
      <c r="K26" s="114">
        <v>0</v>
      </c>
      <c r="L26" s="520">
        <f t="shared" si="1"/>
        <v>0</v>
      </c>
    </row>
    <row r="27" spans="1:12" ht="15">
      <c r="A27" s="13" t="s">
        <v>704</v>
      </c>
      <c r="B27" s="36">
        <v>27</v>
      </c>
      <c r="C27" s="36">
        <v>70</v>
      </c>
      <c r="D27" s="513">
        <f t="shared" si="0"/>
        <v>97</v>
      </c>
      <c r="E27" s="248"/>
      <c r="F27" s="1096" t="s">
        <v>25</v>
      </c>
      <c r="G27" s="1097"/>
      <c r="H27" s="1097"/>
      <c r="I27" s="1098"/>
      <c r="J27" s="114">
        <v>0</v>
      </c>
      <c r="K27" s="114">
        <v>0</v>
      </c>
      <c r="L27" s="520">
        <f t="shared" si="1"/>
        <v>0</v>
      </c>
    </row>
    <row r="28" spans="1:12" ht="15">
      <c r="A28" s="13" t="s">
        <v>705</v>
      </c>
      <c r="B28" s="36">
        <v>9</v>
      </c>
      <c r="C28" s="36">
        <v>167</v>
      </c>
      <c r="D28" s="513">
        <f t="shared" si="0"/>
        <v>176</v>
      </c>
      <c r="E28" s="248"/>
      <c r="F28" s="1096" t="s">
        <v>26</v>
      </c>
      <c r="G28" s="1097"/>
      <c r="H28" s="1097"/>
      <c r="I28" s="1098"/>
      <c r="J28" s="114">
        <v>0</v>
      </c>
      <c r="K28" s="114">
        <v>0</v>
      </c>
      <c r="L28" s="520">
        <f t="shared" si="1"/>
        <v>0</v>
      </c>
    </row>
    <row r="29" spans="1:12" ht="15">
      <c r="A29" s="13" t="s">
        <v>706</v>
      </c>
      <c r="B29" s="36">
        <v>123</v>
      </c>
      <c r="C29" s="36">
        <v>55</v>
      </c>
      <c r="D29" s="513">
        <f t="shared" si="0"/>
        <v>178</v>
      </c>
      <c r="E29" s="248"/>
      <c r="F29" s="1096" t="s">
        <v>27</v>
      </c>
      <c r="G29" s="1097"/>
      <c r="H29" s="1097"/>
      <c r="I29" s="1098"/>
      <c r="J29" s="143"/>
      <c r="K29" s="36">
        <v>121</v>
      </c>
      <c r="L29" s="520">
        <f t="shared" si="1"/>
        <v>121</v>
      </c>
    </row>
    <row r="30" spans="1:12" ht="15">
      <c r="A30" s="13" t="s">
        <v>707</v>
      </c>
      <c r="B30" s="36">
        <v>0</v>
      </c>
      <c r="C30" s="36">
        <v>0</v>
      </c>
      <c r="D30" s="513">
        <f t="shared" si="0"/>
        <v>0</v>
      </c>
      <c r="E30" s="248"/>
      <c r="F30" s="1080" t="s">
        <v>28</v>
      </c>
      <c r="G30" s="1081"/>
      <c r="H30" s="1081"/>
      <c r="I30" s="1081"/>
      <c r="J30" s="115">
        <v>33</v>
      </c>
      <c r="K30" s="144"/>
      <c r="L30" s="520">
        <f t="shared" si="1"/>
        <v>33</v>
      </c>
    </row>
    <row r="31" spans="1:12" ht="15">
      <c r="A31" s="13" t="s">
        <v>708</v>
      </c>
      <c r="B31" s="36">
        <v>35</v>
      </c>
      <c r="C31" s="36">
        <v>235</v>
      </c>
      <c r="D31" s="513">
        <f t="shared" si="0"/>
        <v>270</v>
      </c>
      <c r="E31" s="248"/>
      <c r="F31" s="1080" t="s">
        <v>29</v>
      </c>
      <c r="G31" s="1081"/>
      <c r="H31" s="1081"/>
      <c r="I31" s="1081"/>
      <c r="J31" s="36">
        <v>11112</v>
      </c>
      <c r="K31" s="37">
        <v>11127</v>
      </c>
      <c r="L31" s="520">
        <f t="shared" si="1"/>
        <v>22239</v>
      </c>
    </row>
    <row r="32" spans="1:12" ht="15">
      <c r="A32" s="13" t="s">
        <v>787</v>
      </c>
      <c r="B32" s="36">
        <v>0</v>
      </c>
      <c r="C32" s="36">
        <v>0</v>
      </c>
      <c r="D32" s="513">
        <f t="shared" si="0"/>
        <v>0</v>
      </c>
      <c r="E32" s="248"/>
      <c r="F32" s="1080" t="s">
        <v>30</v>
      </c>
      <c r="G32" s="1081"/>
      <c r="H32" s="1081"/>
      <c r="I32" s="1081"/>
      <c r="J32" s="36">
        <v>0</v>
      </c>
      <c r="K32" s="36">
        <v>169</v>
      </c>
      <c r="L32" s="520">
        <f t="shared" si="1"/>
        <v>169</v>
      </c>
    </row>
    <row r="33" spans="1:12" s="17" customFormat="1" ht="15">
      <c r="A33" s="13" t="s">
        <v>788</v>
      </c>
      <c r="B33" s="36">
        <v>0</v>
      </c>
      <c r="C33" s="36">
        <v>0</v>
      </c>
      <c r="D33" s="513">
        <f t="shared" si="0"/>
        <v>0</v>
      </c>
      <c r="E33" s="250"/>
      <c r="F33" s="1080" t="s">
        <v>31</v>
      </c>
      <c r="G33" s="1081"/>
      <c r="H33" s="1081"/>
      <c r="I33" s="1081"/>
      <c r="J33" s="36">
        <v>0</v>
      </c>
      <c r="K33" s="36">
        <v>0</v>
      </c>
      <c r="L33" s="520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401</v>
      </c>
      <c r="D34" s="513">
        <f t="shared" si="0"/>
        <v>447</v>
      </c>
      <c r="E34" s="250"/>
      <c r="F34" s="1158" t="s">
        <v>76</v>
      </c>
      <c r="G34" s="1159"/>
      <c r="H34" s="1159"/>
      <c r="I34" s="1159"/>
      <c r="J34" s="116">
        <v>0</v>
      </c>
      <c r="K34" s="116">
        <v>0</v>
      </c>
      <c r="L34" s="521">
        <f>K34+J34</f>
        <v>0</v>
      </c>
    </row>
    <row r="35" spans="1:12" ht="15">
      <c r="A35" s="13" t="s">
        <v>709</v>
      </c>
      <c r="B35" s="36">
        <v>22</v>
      </c>
      <c r="C35" s="36">
        <v>214</v>
      </c>
      <c r="D35" s="513">
        <f t="shared" si="0"/>
        <v>236</v>
      </c>
      <c r="E35" s="248"/>
      <c r="F35" s="38" t="s">
        <v>32</v>
      </c>
      <c r="G35" s="39"/>
      <c r="H35" s="39"/>
      <c r="I35" s="39"/>
      <c r="J35" s="40"/>
      <c r="K35" s="40"/>
      <c r="L35" s="522">
        <v>1</v>
      </c>
    </row>
    <row r="36" spans="1:12" ht="15">
      <c r="A36" s="13" t="s">
        <v>710</v>
      </c>
      <c r="B36" s="36">
        <v>25</v>
      </c>
      <c r="C36" s="36">
        <v>48</v>
      </c>
      <c r="D36" s="513">
        <f t="shared" si="0"/>
        <v>73</v>
      </c>
      <c r="E36" s="248"/>
      <c r="F36" s="41" t="s">
        <v>33</v>
      </c>
      <c r="G36" s="42"/>
      <c r="H36" s="42"/>
      <c r="I36" s="42"/>
      <c r="J36" s="42"/>
      <c r="K36" s="43"/>
      <c r="L36" s="523">
        <v>204</v>
      </c>
    </row>
    <row r="37" spans="1:12" ht="15">
      <c r="A37" s="13" t="s">
        <v>711</v>
      </c>
      <c r="B37" s="36">
        <v>98</v>
      </c>
      <c r="C37" s="36">
        <v>133</v>
      </c>
      <c r="D37" s="513">
        <f t="shared" si="0"/>
        <v>231</v>
      </c>
      <c r="E37" s="248"/>
      <c r="F37" s="41" t="s">
        <v>34</v>
      </c>
      <c r="G37" s="42"/>
      <c r="H37" s="42"/>
      <c r="I37" s="42"/>
      <c r="J37" s="42"/>
      <c r="K37" s="43"/>
      <c r="L37" s="523"/>
    </row>
    <row r="38" spans="1:12" ht="15">
      <c r="A38" s="13" t="s">
        <v>712</v>
      </c>
      <c r="B38" s="36">
        <v>135</v>
      </c>
      <c r="C38" s="36">
        <v>309</v>
      </c>
      <c r="D38" s="513">
        <f t="shared" si="0"/>
        <v>444</v>
      </c>
      <c r="E38" s="248"/>
      <c r="F38" s="41" t="s">
        <v>35</v>
      </c>
      <c r="G38" s="42"/>
      <c r="H38" s="42"/>
      <c r="I38" s="42"/>
      <c r="J38" s="42"/>
      <c r="K38" s="43"/>
      <c r="L38" s="523"/>
    </row>
    <row r="39" spans="1:12" ht="15">
      <c r="A39" s="13" t="s">
        <v>785</v>
      </c>
      <c r="B39" s="36">
        <v>134</v>
      </c>
      <c r="C39" s="36">
        <v>220</v>
      </c>
      <c r="D39" s="513">
        <f t="shared" si="0"/>
        <v>354</v>
      </c>
      <c r="E39" s="248"/>
      <c r="F39" s="41" t="s">
        <v>36</v>
      </c>
      <c r="G39" s="42"/>
      <c r="H39" s="42"/>
      <c r="I39" s="42"/>
      <c r="J39" s="42"/>
      <c r="K39" s="43"/>
      <c r="L39" s="524">
        <v>2</v>
      </c>
    </row>
    <row r="40" spans="1:12" ht="15.75" thickBot="1">
      <c r="A40" s="13" t="s">
        <v>713</v>
      </c>
      <c r="B40" s="36">
        <v>258</v>
      </c>
      <c r="C40" s="36">
        <v>157</v>
      </c>
      <c r="D40" s="513">
        <f t="shared" si="0"/>
        <v>415</v>
      </c>
      <c r="E40" s="248"/>
      <c r="F40" s="44" t="s">
        <v>37</v>
      </c>
      <c r="G40" s="45"/>
      <c r="H40" s="45"/>
      <c r="I40" s="45"/>
      <c r="J40" s="45"/>
      <c r="K40" s="46"/>
      <c r="L40" s="525"/>
    </row>
    <row r="41" spans="1:12" ht="15.75" thickBot="1">
      <c r="A41" s="13" t="s">
        <v>714</v>
      </c>
      <c r="B41" s="36">
        <v>69</v>
      </c>
      <c r="C41" s="36">
        <v>166</v>
      </c>
      <c r="D41" s="513">
        <f t="shared" si="0"/>
        <v>235</v>
      </c>
      <c r="E41" s="248"/>
      <c r="F41" s="44" t="s">
        <v>791</v>
      </c>
      <c r="G41" s="45"/>
      <c r="H41" s="45"/>
      <c r="I41" s="45"/>
      <c r="J41" s="45"/>
      <c r="K41" s="46"/>
      <c r="L41" s="525">
        <v>0</v>
      </c>
    </row>
    <row r="42" spans="1:12" ht="15.75" thickBot="1">
      <c r="A42" s="13" t="s">
        <v>715</v>
      </c>
      <c r="B42" s="36">
        <v>144</v>
      </c>
      <c r="C42" s="36">
        <v>205</v>
      </c>
      <c r="D42" s="513">
        <f t="shared" si="0"/>
        <v>349</v>
      </c>
      <c r="E42" s="248"/>
      <c r="F42" s="44" t="s">
        <v>792</v>
      </c>
      <c r="G42" s="45"/>
      <c r="H42" s="45"/>
      <c r="I42" s="45"/>
      <c r="J42" s="45"/>
      <c r="K42" s="46"/>
      <c r="L42" s="525">
        <v>0</v>
      </c>
    </row>
    <row r="43" spans="1:12" ht="16.5" thickBot="1">
      <c r="A43" s="13" t="s">
        <v>716</v>
      </c>
      <c r="B43" s="36">
        <v>54</v>
      </c>
      <c r="C43" s="36">
        <v>43</v>
      </c>
      <c r="D43" s="513">
        <f t="shared" si="0"/>
        <v>97</v>
      </c>
      <c r="E43" s="251"/>
      <c r="F43" s="44" t="s">
        <v>793</v>
      </c>
      <c r="G43" s="45"/>
      <c r="H43" s="45"/>
      <c r="I43" s="45"/>
      <c r="J43" s="45"/>
      <c r="K43" s="46"/>
      <c r="L43" s="525">
        <v>187</v>
      </c>
    </row>
    <row r="44" spans="1:5" ht="15.75">
      <c r="A44" s="13" t="s">
        <v>717</v>
      </c>
      <c r="B44" s="36">
        <v>6</v>
      </c>
      <c r="C44" s="36">
        <v>4</v>
      </c>
      <c r="D44" s="513">
        <f t="shared" si="0"/>
        <v>10</v>
      </c>
      <c r="E44" s="251"/>
    </row>
    <row r="45" spans="1:9" ht="12" customHeight="1" thickBot="1">
      <c r="A45" s="13" t="s">
        <v>718</v>
      </c>
      <c r="B45" s="36">
        <v>0</v>
      </c>
      <c r="C45" s="36">
        <v>42</v>
      </c>
      <c r="D45" s="513">
        <f t="shared" si="0"/>
        <v>42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79</v>
      </c>
      <c r="C47" s="36">
        <v>53</v>
      </c>
      <c r="D47" s="513">
        <f t="shared" si="0"/>
        <v>132</v>
      </c>
      <c r="E47" s="248"/>
      <c r="F47" s="20" t="s">
        <v>150</v>
      </c>
      <c r="G47" s="33"/>
      <c r="H47" s="33"/>
      <c r="I47" s="33"/>
      <c r="J47" s="147"/>
      <c r="K47" s="148"/>
      <c r="L47" s="526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>
        <v>7</v>
      </c>
      <c r="N48" s="1165"/>
      <c r="O48" s="1165"/>
      <c r="P48" s="1165"/>
      <c r="Q48" s="1165"/>
    </row>
    <row r="49" spans="1:17" ht="16.5">
      <c r="A49" s="13" t="s">
        <v>790</v>
      </c>
      <c r="B49" s="36">
        <v>572</v>
      </c>
      <c r="C49" s="36">
        <v>438</v>
      </c>
      <c r="D49" s="513">
        <f t="shared" si="0"/>
        <v>1010</v>
      </c>
      <c r="E49" s="248"/>
      <c r="F49" s="20" t="s">
        <v>152</v>
      </c>
      <c r="G49" s="33"/>
      <c r="H49" s="33"/>
      <c r="I49" s="33"/>
      <c r="J49" s="147"/>
      <c r="K49" s="148"/>
      <c r="L49" s="526">
        <v>49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125</v>
      </c>
      <c r="C50" s="36">
        <v>45</v>
      </c>
      <c r="D50" s="514">
        <f t="shared" si="0"/>
        <v>170</v>
      </c>
      <c r="E50" s="248"/>
      <c r="F50" s="20" t="s">
        <v>153</v>
      </c>
      <c r="G50" s="33"/>
      <c r="H50" s="33"/>
      <c r="I50" s="33"/>
      <c r="J50" s="147"/>
      <c r="K50" s="148"/>
      <c r="L50" s="526">
        <v>1</v>
      </c>
    </row>
    <row r="51" spans="1:12" ht="17.25" thickBot="1">
      <c r="A51" s="112" t="s">
        <v>723</v>
      </c>
      <c r="B51" s="113">
        <f>SUM(B13:B50)</f>
        <v>2941</v>
      </c>
      <c r="C51" s="113">
        <f>SUM(C13:C50)</f>
        <v>8186</v>
      </c>
      <c r="D51" s="515">
        <f t="shared" si="0"/>
        <v>11127</v>
      </c>
      <c r="E51" s="248"/>
      <c r="F51" s="20" t="s">
        <v>154</v>
      </c>
      <c r="G51" s="33"/>
      <c r="H51" s="33"/>
      <c r="I51" s="33"/>
      <c r="J51" s="147"/>
      <c r="K51" s="148"/>
      <c r="L51" s="526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6386</v>
      </c>
      <c r="E52" s="248"/>
      <c r="F52" s="20" t="s">
        <v>155</v>
      </c>
      <c r="G52" s="33"/>
      <c r="H52" s="33"/>
      <c r="I52" s="33"/>
      <c r="J52" s="147"/>
      <c r="K52" s="148"/>
      <c r="L52" s="526">
        <v>53</v>
      </c>
    </row>
    <row r="53" spans="1:12" ht="16.5">
      <c r="A53" s="50" t="s">
        <v>42</v>
      </c>
      <c r="B53" s="51"/>
      <c r="C53" s="52"/>
      <c r="D53" s="1484">
        <f>SUM(D52+D51)</f>
        <v>17513</v>
      </c>
      <c r="E53" s="248"/>
      <c r="F53" s="20" t="s">
        <v>156</v>
      </c>
      <c r="G53" s="33"/>
      <c r="H53" s="33"/>
      <c r="I53" s="33"/>
      <c r="J53" s="147"/>
      <c r="K53" s="148"/>
      <c r="L53" s="526">
        <v>6</v>
      </c>
    </row>
    <row r="54" spans="1:12" ht="17.25" thickBot="1">
      <c r="A54" s="48" t="s">
        <v>43</v>
      </c>
      <c r="B54" s="49"/>
      <c r="C54" s="53" t="s">
        <v>44</v>
      </c>
      <c r="D54" s="1485"/>
      <c r="E54" s="248"/>
      <c r="F54" s="20" t="s">
        <v>157</v>
      </c>
      <c r="G54" s="33"/>
      <c r="H54" s="33"/>
      <c r="I54" s="33"/>
      <c r="J54" s="147"/>
      <c r="K54" s="148"/>
      <c r="L54" s="526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502" t="s">
        <v>1</v>
      </c>
      <c r="B64" s="1504" t="s">
        <v>46</v>
      </c>
      <c r="C64" s="527"/>
      <c r="D64" s="1506" t="s">
        <v>795</v>
      </c>
      <c r="E64" s="1506"/>
      <c r="F64" s="1507"/>
      <c r="G64" s="1508" t="s">
        <v>798</v>
      </c>
      <c r="H64" s="1486" t="s">
        <v>77</v>
      </c>
      <c r="I64" s="1488" t="s">
        <v>78</v>
      </c>
      <c r="J64" s="1488" t="s">
        <v>79</v>
      </c>
      <c r="K64" s="1488" t="s">
        <v>80</v>
      </c>
      <c r="L64" s="1496" t="s">
        <v>784</v>
      </c>
    </row>
    <row r="65" spans="1:14" ht="28.5" customHeight="1" thickBot="1">
      <c r="A65" s="1503"/>
      <c r="B65" s="1505"/>
      <c r="C65" s="528" t="s">
        <v>47</v>
      </c>
      <c r="D65" s="529" t="s">
        <v>796</v>
      </c>
      <c r="E65" s="529" t="s">
        <v>797</v>
      </c>
      <c r="F65" s="530" t="s">
        <v>48</v>
      </c>
      <c r="G65" s="1509"/>
      <c r="H65" s="1487"/>
      <c r="I65" s="1489"/>
      <c r="J65" s="1489"/>
      <c r="K65" s="1489"/>
      <c r="L65" s="1497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531">
        <f>E66+D66+C66</f>
        <v>0</v>
      </c>
      <c r="G66" s="159">
        <v>0</v>
      </c>
      <c r="H66" s="35">
        <v>0</v>
      </c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 customHeight="1">
      <c r="A67" s="56" t="s">
        <v>131</v>
      </c>
      <c r="B67" s="162">
        <v>133</v>
      </c>
      <c r="C67" s="163">
        <v>83</v>
      </c>
      <c r="D67" s="164">
        <v>0</v>
      </c>
      <c r="E67" s="165">
        <v>0</v>
      </c>
      <c r="F67" s="532">
        <f aca="true" t="shared" si="2" ref="F67:F85">E67+D67+C67</f>
        <v>83</v>
      </c>
      <c r="G67" s="159">
        <v>322</v>
      </c>
      <c r="H67" s="35">
        <v>22</v>
      </c>
      <c r="I67" s="539">
        <f aca="true" t="shared" si="3" ref="I67:I86">_xlfn.IFERROR(SUM(H67*$N$66),0)</f>
        <v>682</v>
      </c>
      <c r="J67" s="540">
        <f aca="true" t="shared" si="4" ref="J67:J86">_xlfn.IFERROR(SUM(G67/I67)*100,0)</f>
        <v>47.214076246334315</v>
      </c>
      <c r="K67" s="541">
        <f aca="true" t="shared" si="5" ref="K67:K86">_xlfn.IFERROR(SUM(G67/F67),0)</f>
        <v>3.8795180722891565</v>
      </c>
      <c r="L67" s="58">
        <v>18</v>
      </c>
      <c r="N67" s="1210" t="s">
        <v>830</v>
      </c>
      <c r="O67" s="1211"/>
      <c r="P67" s="1212"/>
      <c r="Q67" s="1192" t="s">
        <v>834</v>
      </c>
      <c r="R67" s="1193"/>
      <c r="S67" s="1194"/>
    </row>
    <row r="68" spans="1:19" ht="15">
      <c r="A68" s="57" t="s">
        <v>132</v>
      </c>
      <c r="B68" s="162">
        <v>260</v>
      </c>
      <c r="C68" s="163">
        <v>165</v>
      </c>
      <c r="D68" s="164">
        <v>0</v>
      </c>
      <c r="E68" s="165">
        <v>0</v>
      </c>
      <c r="F68" s="532">
        <f t="shared" si="2"/>
        <v>165</v>
      </c>
      <c r="G68" s="159">
        <v>489</v>
      </c>
      <c r="H68" s="35">
        <v>20</v>
      </c>
      <c r="I68" s="539">
        <f t="shared" si="3"/>
        <v>620</v>
      </c>
      <c r="J68" s="540">
        <f t="shared" si="4"/>
        <v>78.87096774193549</v>
      </c>
      <c r="K68" s="541">
        <f t="shared" si="5"/>
        <v>2.963636363636364</v>
      </c>
      <c r="L68" s="58">
        <v>14</v>
      </c>
      <c r="N68" s="1213"/>
      <c r="O68" s="1214"/>
      <c r="P68" s="1215"/>
      <c r="Q68" s="1195"/>
      <c r="R68" s="1196"/>
      <c r="S68" s="1197"/>
    </row>
    <row r="69" spans="1:19" ht="15">
      <c r="A69" s="56" t="s">
        <v>133</v>
      </c>
      <c r="B69" s="162">
        <v>0</v>
      </c>
      <c r="C69" s="163">
        <v>91</v>
      </c>
      <c r="D69" s="164">
        <v>0</v>
      </c>
      <c r="E69" s="165">
        <v>0</v>
      </c>
      <c r="F69" s="532">
        <f t="shared" si="2"/>
        <v>91</v>
      </c>
      <c r="G69" s="159">
        <v>290</v>
      </c>
      <c r="H69" s="35">
        <v>14</v>
      </c>
      <c r="I69" s="539">
        <f t="shared" si="3"/>
        <v>434</v>
      </c>
      <c r="J69" s="540">
        <f t="shared" si="4"/>
        <v>66.82027649769586</v>
      </c>
      <c r="K69" s="541">
        <f t="shared" si="5"/>
        <v>3.1868131868131866</v>
      </c>
      <c r="L69" s="58">
        <v>10</v>
      </c>
      <c r="N69" s="1213"/>
      <c r="O69" s="1214"/>
      <c r="P69" s="1215"/>
      <c r="Q69" s="1195"/>
      <c r="R69" s="1196"/>
      <c r="S69" s="1197"/>
    </row>
    <row r="70" spans="1:19" ht="15.75" thickBot="1">
      <c r="A70" s="56" t="s">
        <v>134</v>
      </c>
      <c r="B70" s="162">
        <v>261</v>
      </c>
      <c r="C70" s="163">
        <v>185</v>
      </c>
      <c r="D70" s="164">
        <v>3</v>
      </c>
      <c r="E70" s="165">
        <v>21</v>
      </c>
      <c r="F70" s="532">
        <f t="shared" si="2"/>
        <v>209</v>
      </c>
      <c r="G70" s="159">
        <v>1009</v>
      </c>
      <c r="H70" s="35">
        <v>32</v>
      </c>
      <c r="I70" s="539">
        <f t="shared" si="3"/>
        <v>992</v>
      </c>
      <c r="J70" s="540">
        <f t="shared" si="4"/>
        <v>101.71370967741935</v>
      </c>
      <c r="K70" s="541">
        <f t="shared" si="5"/>
        <v>4.827751196172249</v>
      </c>
      <c r="L70" s="58">
        <v>31</v>
      </c>
      <c r="N70" s="1216"/>
      <c r="O70" s="1217"/>
      <c r="P70" s="1218"/>
      <c r="Q70" s="1198"/>
      <c r="R70" s="1199"/>
      <c r="S70" s="1200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532">
        <f t="shared" si="2"/>
        <v>0</v>
      </c>
      <c r="G71" s="159">
        <v>0</v>
      </c>
      <c r="H71" s="35">
        <v>0</v>
      </c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>
        <v>0</v>
      </c>
      <c r="O71" s="101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532">
        <f t="shared" si="2"/>
        <v>0</v>
      </c>
      <c r="G72" s="159">
        <v>0</v>
      </c>
      <c r="H72" s="35">
        <v>0</v>
      </c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>
        <v>0</v>
      </c>
      <c r="N72" s="1192" t="s">
        <v>831</v>
      </c>
      <c r="O72" s="1193"/>
      <c r="P72" s="1194"/>
      <c r="Q72" s="1201" t="s">
        <v>835</v>
      </c>
      <c r="R72" s="1202"/>
      <c r="S72" s="1203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532">
        <f t="shared" si="2"/>
        <v>0</v>
      </c>
      <c r="G73" s="159">
        <v>0</v>
      </c>
      <c r="H73" s="35">
        <v>0</v>
      </c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>
        <v>0</v>
      </c>
      <c r="N73" s="1195"/>
      <c r="O73" s="1196"/>
      <c r="P73" s="1197"/>
      <c r="Q73" s="1204"/>
      <c r="R73" s="1205"/>
      <c r="S73" s="1206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532">
        <f t="shared" si="2"/>
        <v>0</v>
      </c>
      <c r="G74" s="159">
        <v>0</v>
      </c>
      <c r="H74" s="35">
        <v>0</v>
      </c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>
        <v>0</v>
      </c>
      <c r="N74" s="1198"/>
      <c r="O74" s="1199"/>
      <c r="P74" s="1200"/>
      <c r="Q74" s="1207"/>
      <c r="R74" s="1208"/>
      <c r="S74" s="1209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532">
        <f t="shared" si="2"/>
        <v>0</v>
      </c>
      <c r="G75" s="159">
        <v>0</v>
      </c>
      <c r="H75" s="35">
        <v>0</v>
      </c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>
        <v>0</v>
      </c>
      <c r="N75" s="1213" t="s">
        <v>832</v>
      </c>
      <c r="O75" s="1214"/>
      <c r="P75" s="1215"/>
    </row>
    <row r="76" spans="1:16" ht="15">
      <c r="A76" s="56" t="s">
        <v>140</v>
      </c>
      <c r="B76" s="162">
        <v>184</v>
      </c>
      <c r="C76" s="163">
        <v>173</v>
      </c>
      <c r="D76" s="164">
        <v>0</v>
      </c>
      <c r="E76" s="165">
        <v>1</v>
      </c>
      <c r="F76" s="532">
        <f t="shared" si="2"/>
        <v>174</v>
      </c>
      <c r="G76" s="159">
        <v>856</v>
      </c>
      <c r="H76" s="35">
        <v>13</v>
      </c>
      <c r="I76" s="539">
        <f t="shared" si="3"/>
        <v>403</v>
      </c>
      <c r="J76" s="540">
        <f t="shared" si="4"/>
        <v>212.40694789081886</v>
      </c>
      <c r="K76" s="541">
        <f t="shared" si="5"/>
        <v>4.919540229885057</v>
      </c>
      <c r="L76" s="58">
        <v>7</v>
      </c>
      <c r="N76" s="1213"/>
      <c r="O76" s="1214"/>
      <c r="P76" s="1215"/>
    </row>
    <row r="77" spans="1:16" ht="15">
      <c r="A77" s="57" t="s">
        <v>141</v>
      </c>
      <c r="B77" s="162">
        <v>0</v>
      </c>
      <c r="C77" s="163">
        <v>1</v>
      </c>
      <c r="D77" s="164">
        <v>0</v>
      </c>
      <c r="E77" s="165">
        <v>0</v>
      </c>
      <c r="F77" s="532">
        <f t="shared" si="2"/>
        <v>1</v>
      </c>
      <c r="G77" s="159">
        <v>5</v>
      </c>
      <c r="H77" s="35">
        <v>0</v>
      </c>
      <c r="I77" s="539">
        <f t="shared" si="3"/>
        <v>0</v>
      </c>
      <c r="J77" s="540">
        <f t="shared" si="4"/>
        <v>0</v>
      </c>
      <c r="K77" s="541">
        <f t="shared" si="5"/>
        <v>5</v>
      </c>
      <c r="L77" s="58">
        <v>0</v>
      </c>
      <c r="N77" s="1213"/>
      <c r="O77" s="1214"/>
      <c r="P77" s="1215"/>
    </row>
    <row r="78" spans="1:16" ht="15.75" thickBot="1">
      <c r="A78" s="56" t="s">
        <v>142</v>
      </c>
      <c r="B78" s="162">
        <v>0</v>
      </c>
      <c r="C78" s="163">
        <v>7</v>
      </c>
      <c r="D78" s="164">
        <v>0</v>
      </c>
      <c r="E78" s="165">
        <v>0</v>
      </c>
      <c r="F78" s="532">
        <f t="shared" si="2"/>
        <v>7</v>
      </c>
      <c r="G78" s="159">
        <v>12</v>
      </c>
      <c r="H78" s="35">
        <v>1</v>
      </c>
      <c r="I78" s="539">
        <f t="shared" si="3"/>
        <v>31</v>
      </c>
      <c r="J78" s="540">
        <f t="shared" si="4"/>
        <v>38.70967741935484</v>
      </c>
      <c r="K78" s="541">
        <f t="shared" si="5"/>
        <v>1.7142857142857142</v>
      </c>
      <c r="L78" s="58">
        <v>0</v>
      </c>
      <c r="N78" s="1216"/>
      <c r="O78" s="1217"/>
      <c r="P78" s="1218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532">
        <f t="shared" si="2"/>
        <v>0</v>
      </c>
      <c r="G79" s="159">
        <v>0</v>
      </c>
      <c r="H79" s="35">
        <v>0</v>
      </c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>
        <v>0</v>
      </c>
      <c r="N79" s="1192" t="s">
        <v>833</v>
      </c>
      <c r="O79" s="1193"/>
      <c r="P79" s="1194"/>
    </row>
    <row r="80" spans="1:16" ht="15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532">
        <f t="shared" si="2"/>
        <v>2</v>
      </c>
      <c r="G80" s="159">
        <v>5</v>
      </c>
      <c r="H80" s="35">
        <v>1</v>
      </c>
      <c r="I80" s="539">
        <f t="shared" si="3"/>
        <v>31</v>
      </c>
      <c r="J80" s="540">
        <f t="shared" si="4"/>
        <v>16.129032258064516</v>
      </c>
      <c r="K80" s="541">
        <f t="shared" si="5"/>
        <v>2.5</v>
      </c>
      <c r="L80" s="58">
        <v>0</v>
      </c>
      <c r="N80" s="1195"/>
      <c r="O80" s="1196"/>
      <c r="P80" s="1197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532">
        <f t="shared" si="2"/>
        <v>0</v>
      </c>
      <c r="G81" s="159">
        <v>0</v>
      </c>
      <c r="H81" s="35">
        <v>0</v>
      </c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>
        <v>0</v>
      </c>
      <c r="N81" s="1195"/>
      <c r="O81" s="1196"/>
      <c r="P81" s="1197"/>
    </row>
    <row r="82" spans="1:16" ht="15.75" thickBot="1">
      <c r="A82" s="56" t="s">
        <v>146</v>
      </c>
      <c r="B82" s="162">
        <v>0</v>
      </c>
      <c r="C82" s="163">
        <v>7</v>
      </c>
      <c r="D82" s="164">
        <v>0</v>
      </c>
      <c r="E82" s="165">
        <v>0</v>
      </c>
      <c r="F82" s="532">
        <f t="shared" si="2"/>
        <v>7</v>
      </c>
      <c r="G82" s="159">
        <v>53</v>
      </c>
      <c r="H82" s="35">
        <v>2</v>
      </c>
      <c r="I82" s="539">
        <f t="shared" si="3"/>
        <v>62</v>
      </c>
      <c r="J82" s="540">
        <f t="shared" si="4"/>
        <v>85.48387096774194</v>
      </c>
      <c r="K82" s="541">
        <f t="shared" si="5"/>
        <v>7.571428571428571</v>
      </c>
      <c r="L82" s="58">
        <v>0</v>
      </c>
      <c r="N82" s="1198"/>
      <c r="O82" s="1199"/>
      <c r="P82" s="1200"/>
    </row>
    <row r="83" spans="1:12" ht="15">
      <c r="A83" s="56" t="s">
        <v>147</v>
      </c>
      <c r="B83" s="162">
        <v>0</v>
      </c>
      <c r="C83" s="163">
        <v>16</v>
      </c>
      <c r="D83" s="164">
        <v>0</v>
      </c>
      <c r="E83" s="165">
        <v>0</v>
      </c>
      <c r="F83" s="532">
        <f t="shared" si="2"/>
        <v>16</v>
      </c>
      <c r="G83" s="159">
        <v>182</v>
      </c>
      <c r="H83" s="35">
        <v>7</v>
      </c>
      <c r="I83" s="539">
        <f t="shared" si="3"/>
        <v>217</v>
      </c>
      <c r="J83" s="540">
        <f t="shared" si="4"/>
        <v>83.87096774193549</v>
      </c>
      <c r="K83" s="541">
        <f t="shared" si="5"/>
        <v>11.375</v>
      </c>
      <c r="L83" s="58">
        <v>0</v>
      </c>
    </row>
    <row r="84" spans="1:12" ht="15">
      <c r="A84" s="56" t="s">
        <v>148</v>
      </c>
      <c r="B84" s="162">
        <v>0</v>
      </c>
      <c r="C84" s="163">
        <v>19</v>
      </c>
      <c r="D84" s="164">
        <v>0</v>
      </c>
      <c r="E84" s="165">
        <v>10</v>
      </c>
      <c r="F84" s="532">
        <f t="shared" si="2"/>
        <v>29</v>
      </c>
      <c r="G84" s="159">
        <v>215</v>
      </c>
      <c r="H84" s="35">
        <v>7</v>
      </c>
      <c r="I84" s="539">
        <f t="shared" si="3"/>
        <v>217</v>
      </c>
      <c r="J84" s="540">
        <f t="shared" si="4"/>
        <v>99.07834101382488</v>
      </c>
      <c r="K84" s="541">
        <f t="shared" si="5"/>
        <v>7.413793103448276</v>
      </c>
      <c r="L84" s="58">
        <v>7</v>
      </c>
    </row>
    <row r="85" spans="1:12" ht="15">
      <c r="A85" s="56" t="s">
        <v>149</v>
      </c>
      <c r="B85" s="162">
        <v>0</v>
      </c>
      <c r="C85" s="163">
        <v>40</v>
      </c>
      <c r="D85" s="164">
        <v>0</v>
      </c>
      <c r="E85" s="165">
        <v>2</v>
      </c>
      <c r="F85" s="532">
        <f t="shared" si="2"/>
        <v>42</v>
      </c>
      <c r="G85" s="159">
        <v>204</v>
      </c>
      <c r="H85" s="35">
        <v>14</v>
      </c>
      <c r="I85" s="539">
        <f t="shared" si="3"/>
        <v>434</v>
      </c>
      <c r="J85" s="540">
        <f t="shared" si="4"/>
        <v>47.004608294930875</v>
      </c>
      <c r="K85" s="541">
        <f t="shared" si="5"/>
        <v>4.857142857142857</v>
      </c>
      <c r="L85" s="58">
        <v>9</v>
      </c>
    </row>
    <row r="86" spans="1:12" ht="15.75" thickBot="1">
      <c r="A86" s="534" t="s">
        <v>6</v>
      </c>
      <c r="B86" s="535">
        <f aca="true" t="shared" si="6" ref="B86:H86">SUM(B66:B85)</f>
        <v>838</v>
      </c>
      <c r="C86" s="536">
        <f t="shared" si="6"/>
        <v>789</v>
      </c>
      <c r="D86" s="533">
        <f t="shared" si="6"/>
        <v>3</v>
      </c>
      <c r="E86" s="533">
        <f t="shared" si="6"/>
        <v>34</v>
      </c>
      <c r="F86" s="533">
        <f t="shared" si="6"/>
        <v>826</v>
      </c>
      <c r="G86" s="537">
        <f t="shared" si="6"/>
        <v>3642</v>
      </c>
      <c r="H86" s="533">
        <f t="shared" si="6"/>
        <v>133</v>
      </c>
      <c r="I86" s="533">
        <f t="shared" si="3"/>
        <v>4123</v>
      </c>
      <c r="J86" s="533">
        <f t="shared" si="4"/>
        <v>88.33373756973077</v>
      </c>
      <c r="K86" s="533">
        <f t="shared" si="5"/>
        <v>4.4092009685230025</v>
      </c>
      <c r="L86" s="538">
        <f>SUM(L66:L85)</f>
        <v>96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498" t="s">
        <v>735</v>
      </c>
      <c r="B89" s="1499"/>
      <c r="C89" s="1490" t="s">
        <v>733</v>
      </c>
      <c r="D89" s="1491"/>
      <c r="E89" s="1491"/>
      <c r="F89" s="1491"/>
      <c r="G89" s="1491"/>
      <c r="H89" s="1491"/>
      <c r="I89" s="1491"/>
      <c r="J89" s="149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00"/>
      <c r="B90" s="1501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81" t="s">
        <v>41</v>
      </c>
      <c r="B91" s="72" t="s">
        <v>731</v>
      </c>
      <c r="C91" s="73">
        <v>2</v>
      </c>
      <c r="D91" s="74">
        <v>23</v>
      </c>
      <c r="E91" s="74">
        <v>27</v>
      </c>
      <c r="F91" s="74">
        <v>8</v>
      </c>
      <c r="G91" s="74">
        <v>9</v>
      </c>
      <c r="H91" s="74">
        <v>1</v>
      </c>
      <c r="I91" s="74">
        <v>0</v>
      </c>
      <c r="J91" s="61">
        <v>0</v>
      </c>
      <c r="K91" s="547">
        <f aca="true" t="shared" si="7" ref="K91:K99">SUM(J91+I91+H91+G91+F91+E91+D91+C91)</f>
        <v>70</v>
      </c>
      <c r="L91" s="6"/>
      <c r="M91" s="6"/>
      <c r="N91" s="6"/>
      <c r="O91" s="6"/>
      <c r="P91" s="6"/>
      <c r="Q91" s="6"/>
      <c r="R91" s="6"/>
    </row>
    <row r="92" spans="1:11" ht="15">
      <c r="A92" s="1482"/>
      <c r="B92" s="68" t="s">
        <v>730</v>
      </c>
      <c r="C92" s="70">
        <v>0</v>
      </c>
      <c r="D92" s="67">
        <v>15</v>
      </c>
      <c r="E92" s="67">
        <v>37</v>
      </c>
      <c r="F92" s="67">
        <v>30</v>
      </c>
      <c r="G92" s="67">
        <v>11</v>
      </c>
      <c r="H92" s="67">
        <v>9</v>
      </c>
      <c r="I92" s="67">
        <v>2</v>
      </c>
      <c r="J92" s="71">
        <v>1</v>
      </c>
      <c r="K92" s="548">
        <f t="shared" si="7"/>
        <v>105</v>
      </c>
    </row>
    <row r="93" spans="1:11" ht="15.75" thickBot="1">
      <c r="A93" s="1483"/>
      <c r="B93" s="551" t="s">
        <v>6</v>
      </c>
      <c r="C93" s="552">
        <f aca="true" t="shared" si="8" ref="C93:J93">SUM(C91+C92)</f>
        <v>2</v>
      </c>
      <c r="D93" s="553">
        <f t="shared" si="8"/>
        <v>38</v>
      </c>
      <c r="E93" s="553">
        <f t="shared" si="8"/>
        <v>64</v>
      </c>
      <c r="F93" s="553">
        <f t="shared" si="8"/>
        <v>38</v>
      </c>
      <c r="G93" s="553">
        <f t="shared" si="8"/>
        <v>20</v>
      </c>
      <c r="H93" s="553">
        <f t="shared" si="8"/>
        <v>10</v>
      </c>
      <c r="I93" s="553">
        <f t="shared" si="8"/>
        <v>2</v>
      </c>
      <c r="J93" s="554">
        <f t="shared" si="8"/>
        <v>1</v>
      </c>
      <c r="K93" s="549">
        <f t="shared" si="7"/>
        <v>175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1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550">
        <f t="shared" si="7"/>
        <v>1</v>
      </c>
    </row>
    <row r="95" spans="1:11" ht="15.75" thickBot="1">
      <c r="A95" s="1493" t="s">
        <v>55</v>
      </c>
      <c r="B95" s="60" t="s">
        <v>728</v>
      </c>
      <c r="C95" s="134">
        <v>2</v>
      </c>
      <c r="D95" s="135">
        <v>38</v>
      </c>
      <c r="E95" s="135">
        <v>65</v>
      </c>
      <c r="F95" s="135">
        <v>38</v>
      </c>
      <c r="G95" s="135">
        <v>20</v>
      </c>
      <c r="H95" s="135">
        <v>10</v>
      </c>
      <c r="I95" s="135">
        <v>2</v>
      </c>
      <c r="J95" s="136">
        <v>1</v>
      </c>
      <c r="K95" s="547">
        <f t="shared" si="7"/>
        <v>176</v>
      </c>
    </row>
    <row r="96" spans="1:11" ht="15">
      <c r="A96" s="1494"/>
      <c r="B96" s="131" t="s">
        <v>727</v>
      </c>
      <c r="C96" s="134">
        <v>0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6">
        <v>0</v>
      </c>
      <c r="K96" s="548">
        <f t="shared" si="7"/>
        <v>0</v>
      </c>
    </row>
    <row r="97" spans="1:18" ht="15.75" thickBot="1">
      <c r="A97" s="1495"/>
      <c r="B97" s="555" t="s">
        <v>6</v>
      </c>
      <c r="C97" s="556">
        <f>C96+C95</f>
        <v>2</v>
      </c>
      <c r="D97" s="557">
        <f aca="true" t="shared" si="9" ref="D97:J97">D96+D95</f>
        <v>38</v>
      </c>
      <c r="E97" s="557">
        <f t="shared" si="9"/>
        <v>65</v>
      </c>
      <c r="F97" s="557">
        <f t="shared" si="9"/>
        <v>38</v>
      </c>
      <c r="G97" s="557">
        <f t="shared" si="9"/>
        <v>20</v>
      </c>
      <c r="H97" s="557">
        <f t="shared" si="9"/>
        <v>10</v>
      </c>
      <c r="I97" s="557">
        <f t="shared" si="9"/>
        <v>2</v>
      </c>
      <c r="J97" s="558">
        <f t="shared" si="9"/>
        <v>1</v>
      </c>
      <c r="K97" s="549">
        <f t="shared" si="7"/>
        <v>176</v>
      </c>
      <c r="R97" s="18"/>
    </row>
    <row r="98" spans="1:11" ht="15">
      <c r="A98" s="75"/>
      <c r="B98" s="72" t="s">
        <v>726</v>
      </c>
      <c r="C98" s="73">
        <v>0</v>
      </c>
      <c r="D98" s="74">
        <v>2</v>
      </c>
      <c r="E98" s="74">
        <v>2</v>
      </c>
      <c r="F98" s="74">
        <v>1</v>
      </c>
      <c r="G98" s="74">
        <v>1</v>
      </c>
      <c r="H98" s="74">
        <v>1</v>
      </c>
      <c r="I98" s="74">
        <v>1</v>
      </c>
      <c r="J98" s="61">
        <v>0</v>
      </c>
      <c r="K98" s="547">
        <f t="shared" si="7"/>
        <v>8</v>
      </c>
    </row>
    <row r="99" spans="1:11" ht="15.75" thickBot="1">
      <c r="A99" s="76"/>
      <c r="B99" s="77" t="s">
        <v>732</v>
      </c>
      <c r="C99" s="32">
        <v>2</v>
      </c>
      <c r="D99" s="63">
        <v>5</v>
      </c>
      <c r="E99" s="63">
        <v>14</v>
      </c>
      <c r="F99" s="63">
        <v>8</v>
      </c>
      <c r="G99" s="63">
        <v>1</v>
      </c>
      <c r="H99" s="63">
        <v>0</v>
      </c>
      <c r="I99" s="63">
        <v>1</v>
      </c>
      <c r="J99" s="62">
        <v>1</v>
      </c>
      <c r="K99" s="549">
        <f t="shared" si="7"/>
        <v>32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1166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22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16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14702240.35</v>
      </c>
      <c r="G106" s="1131"/>
      <c r="H106" s="54"/>
      <c r="I106" s="54"/>
      <c r="J106" s="54"/>
      <c r="K106" s="54"/>
      <c r="L106" s="54"/>
      <c r="M106" s="6"/>
    </row>
    <row r="107" spans="1:13" ht="15">
      <c r="A107" s="1477" t="s">
        <v>62</v>
      </c>
      <c r="B107" s="1478"/>
      <c r="C107" s="1478"/>
      <c r="D107" s="1478"/>
      <c r="E107" s="1478"/>
      <c r="F107" s="1479">
        <f>SUM(F105+F106)</f>
        <v>37718658.35</v>
      </c>
      <c r="G107" s="1480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1040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824761.33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386966.4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37635839.47</v>
      </c>
      <c r="G111" s="1131"/>
      <c r="H111" s="54"/>
      <c r="I111" s="54"/>
      <c r="J111" s="54"/>
      <c r="K111" s="54"/>
      <c r="L111" s="54"/>
      <c r="M111" s="6"/>
    </row>
    <row r="112" spans="1:13" ht="15">
      <c r="A112" s="1477" t="s">
        <v>66</v>
      </c>
      <c r="B112" s="1478"/>
      <c r="C112" s="1478"/>
      <c r="D112" s="1478"/>
      <c r="E112" s="1478"/>
      <c r="F112" s="1479">
        <f>SUM(F108+F109+F110+F111)</f>
        <v>38848607.199999996</v>
      </c>
      <c r="G112" s="1480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403375189.01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846</v>
      </c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6" dxfId="0" operator="equal">
      <formula>""</formula>
    </cfRule>
  </conditionalFormatting>
  <conditionalFormatting sqref="A118">
    <cfRule type="cellIs" priority="4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E10">
      <selection activeCell="K110" sqref="K11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553" t="s">
        <v>1</v>
      </c>
      <c r="B11" s="314" t="s">
        <v>2</v>
      </c>
      <c r="C11" s="315" t="s">
        <v>724</v>
      </c>
      <c r="D11" s="1555" t="s">
        <v>3</v>
      </c>
      <c r="E11" s="248"/>
      <c r="F11" s="1557" t="s">
        <v>725</v>
      </c>
      <c r="G11" s="1558"/>
      <c r="H11" s="1558"/>
      <c r="I11" s="1559"/>
      <c r="J11" s="563" t="s">
        <v>4</v>
      </c>
      <c r="K11" s="564" t="s">
        <v>5</v>
      </c>
      <c r="L11" s="1561" t="s">
        <v>6</v>
      </c>
      <c r="N11" s="1165"/>
      <c r="O11" s="1165"/>
      <c r="P11" s="1165"/>
      <c r="Q11" s="1165"/>
    </row>
    <row r="12" spans="1:12" ht="15.75" customHeight="1" thickBot="1">
      <c r="A12" s="1554"/>
      <c r="B12" s="316" t="s">
        <v>7</v>
      </c>
      <c r="C12" s="317" t="s">
        <v>8</v>
      </c>
      <c r="D12" s="1556"/>
      <c r="E12" s="248"/>
      <c r="F12" s="1560"/>
      <c r="G12" s="1541"/>
      <c r="H12" s="1541"/>
      <c r="I12" s="1542"/>
      <c r="J12" s="565" t="s">
        <v>9</v>
      </c>
      <c r="K12" s="566" t="s">
        <v>10</v>
      </c>
      <c r="L12" s="1562"/>
    </row>
    <row r="13" spans="1:12" s="155" customFormat="1" ht="15">
      <c r="A13" s="153" t="s">
        <v>691</v>
      </c>
      <c r="B13" s="36">
        <v>0</v>
      </c>
      <c r="C13" s="36">
        <v>0</v>
      </c>
      <c r="D13" s="559">
        <f>SUM(C13+B13)</f>
        <v>0</v>
      </c>
      <c r="E13" s="249"/>
      <c r="F13" s="1080" t="s">
        <v>11</v>
      </c>
      <c r="G13" s="1081"/>
      <c r="H13" s="1081"/>
      <c r="I13" s="1081"/>
      <c r="J13" s="114">
        <v>383</v>
      </c>
      <c r="K13" s="114">
        <v>0</v>
      </c>
      <c r="L13" s="567">
        <f>SUM(K13+J13)</f>
        <v>383</v>
      </c>
    </row>
    <row r="14" spans="1:12" ht="15">
      <c r="A14" s="13" t="s">
        <v>692</v>
      </c>
      <c r="B14" s="36">
        <v>42</v>
      </c>
      <c r="C14" s="36">
        <v>1137</v>
      </c>
      <c r="D14" s="560">
        <f aca="true" t="shared" si="0" ref="D14:D51">SUM(C14+B14)</f>
        <v>1179</v>
      </c>
      <c r="E14" s="248"/>
      <c r="F14" s="1080" t="s">
        <v>12</v>
      </c>
      <c r="G14" s="1081"/>
      <c r="H14" s="1081"/>
      <c r="I14" s="1081"/>
      <c r="J14" s="114">
        <v>1637</v>
      </c>
      <c r="K14" s="114">
        <v>1436</v>
      </c>
      <c r="L14" s="567">
        <f aca="true" t="shared" si="1" ref="L14:L33">SUM(K14+J14)</f>
        <v>3073</v>
      </c>
    </row>
    <row r="15" spans="1:12" ht="15">
      <c r="A15" s="13" t="s">
        <v>693</v>
      </c>
      <c r="B15" s="36">
        <v>83</v>
      </c>
      <c r="C15" s="36">
        <v>1059</v>
      </c>
      <c r="D15" s="560">
        <f t="shared" si="0"/>
        <v>1142</v>
      </c>
      <c r="E15" s="248"/>
      <c r="F15" s="1080" t="s">
        <v>13</v>
      </c>
      <c r="G15" s="1081"/>
      <c r="H15" s="1081"/>
      <c r="I15" s="1081"/>
      <c r="J15" s="114">
        <v>1723</v>
      </c>
      <c r="K15" s="114">
        <v>57</v>
      </c>
      <c r="L15" s="567">
        <f t="shared" si="1"/>
        <v>1780</v>
      </c>
    </row>
    <row r="16" spans="1:12" ht="15">
      <c r="A16" s="13" t="s">
        <v>694</v>
      </c>
      <c r="B16" s="36">
        <v>35</v>
      </c>
      <c r="C16" s="36">
        <v>498</v>
      </c>
      <c r="D16" s="560">
        <f t="shared" si="0"/>
        <v>533</v>
      </c>
      <c r="E16" s="248"/>
      <c r="F16" s="1080" t="s">
        <v>14</v>
      </c>
      <c r="G16" s="1081"/>
      <c r="H16" s="1081"/>
      <c r="I16" s="1081"/>
      <c r="J16" s="114">
        <v>0</v>
      </c>
      <c r="K16" s="114">
        <v>0</v>
      </c>
      <c r="L16" s="567">
        <f t="shared" si="1"/>
        <v>0</v>
      </c>
    </row>
    <row r="17" spans="1:12" ht="15">
      <c r="A17" s="13" t="s">
        <v>695</v>
      </c>
      <c r="B17" s="36">
        <v>91</v>
      </c>
      <c r="C17" s="36">
        <v>573</v>
      </c>
      <c r="D17" s="560">
        <f t="shared" si="0"/>
        <v>664</v>
      </c>
      <c r="E17" s="248"/>
      <c r="F17" s="1080" t="s">
        <v>15</v>
      </c>
      <c r="G17" s="1081"/>
      <c r="H17" s="1081"/>
      <c r="I17" s="1081"/>
      <c r="J17" s="114">
        <v>0</v>
      </c>
      <c r="K17" s="114">
        <v>0</v>
      </c>
      <c r="L17" s="567">
        <f t="shared" si="1"/>
        <v>0</v>
      </c>
    </row>
    <row r="18" spans="1:12" ht="15">
      <c r="A18" s="13" t="s">
        <v>786</v>
      </c>
      <c r="B18" s="36">
        <v>99</v>
      </c>
      <c r="C18" s="36">
        <v>186</v>
      </c>
      <c r="D18" s="560">
        <f t="shared" si="0"/>
        <v>285</v>
      </c>
      <c r="E18" s="248"/>
      <c r="F18" s="1096" t="s">
        <v>16</v>
      </c>
      <c r="G18" s="1097"/>
      <c r="H18" s="1097"/>
      <c r="I18" s="1097"/>
      <c r="J18" s="114">
        <v>102</v>
      </c>
      <c r="K18" s="114">
        <v>56</v>
      </c>
      <c r="L18" s="567">
        <f t="shared" si="1"/>
        <v>158</v>
      </c>
    </row>
    <row r="19" spans="1:12" ht="15">
      <c r="A19" s="13" t="s">
        <v>696</v>
      </c>
      <c r="B19" s="36">
        <v>72</v>
      </c>
      <c r="C19" s="36">
        <v>243</v>
      </c>
      <c r="D19" s="560">
        <f t="shared" si="0"/>
        <v>315</v>
      </c>
      <c r="E19" s="248"/>
      <c r="F19" s="1096" t="s">
        <v>17</v>
      </c>
      <c r="G19" s="1097"/>
      <c r="H19" s="1097"/>
      <c r="I19" s="1098"/>
      <c r="J19" s="114">
        <v>0</v>
      </c>
      <c r="K19" s="114">
        <v>0</v>
      </c>
      <c r="L19" s="567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560">
        <f t="shared" si="0"/>
        <v>0</v>
      </c>
      <c r="E20" s="248"/>
      <c r="F20" s="1096" t="s">
        <v>18</v>
      </c>
      <c r="G20" s="1097"/>
      <c r="H20" s="1097"/>
      <c r="I20" s="1098"/>
      <c r="J20" s="114">
        <v>0</v>
      </c>
      <c r="K20" s="114">
        <v>0</v>
      </c>
      <c r="L20" s="567">
        <f t="shared" si="1"/>
        <v>0</v>
      </c>
    </row>
    <row r="21" spans="1:12" ht="15">
      <c r="A21" s="13" t="s">
        <v>698</v>
      </c>
      <c r="B21" s="36">
        <v>120</v>
      </c>
      <c r="C21" s="36">
        <v>257</v>
      </c>
      <c r="D21" s="560">
        <f t="shared" si="0"/>
        <v>377</v>
      </c>
      <c r="E21" s="248"/>
      <c r="F21" s="1096" t="s">
        <v>19</v>
      </c>
      <c r="G21" s="1097"/>
      <c r="H21" s="1097"/>
      <c r="I21" s="1098"/>
      <c r="J21" s="114">
        <v>30</v>
      </c>
      <c r="K21" s="114">
        <v>0</v>
      </c>
      <c r="L21" s="567">
        <f t="shared" si="1"/>
        <v>30</v>
      </c>
    </row>
    <row r="22" spans="1:12" ht="15">
      <c r="A22" s="13" t="s">
        <v>699</v>
      </c>
      <c r="B22" s="36">
        <v>51</v>
      </c>
      <c r="C22" s="36">
        <v>93</v>
      </c>
      <c r="D22" s="560">
        <f t="shared" si="0"/>
        <v>144</v>
      </c>
      <c r="E22" s="248"/>
      <c r="F22" s="1096" t="s">
        <v>20</v>
      </c>
      <c r="G22" s="1097"/>
      <c r="H22" s="1097"/>
      <c r="I22" s="1098"/>
      <c r="J22" s="114">
        <v>542</v>
      </c>
      <c r="K22" s="114">
        <v>133</v>
      </c>
      <c r="L22" s="567">
        <f t="shared" si="1"/>
        <v>675</v>
      </c>
    </row>
    <row r="23" spans="1:12" ht="15">
      <c r="A23" s="13" t="s">
        <v>700</v>
      </c>
      <c r="B23" s="36">
        <v>36</v>
      </c>
      <c r="C23" s="36">
        <v>146</v>
      </c>
      <c r="D23" s="560">
        <f t="shared" si="0"/>
        <v>182</v>
      </c>
      <c r="E23" s="248"/>
      <c r="F23" s="1096" t="s">
        <v>21</v>
      </c>
      <c r="G23" s="1097"/>
      <c r="H23" s="1097"/>
      <c r="I23" s="1098"/>
      <c r="J23" s="114">
        <v>30</v>
      </c>
      <c r="K23" s="114">
        <v>16</v>
      </c>
      <c r="L23" s="567">
        <f t="shared" si="1"/>
        <v>46</v>
      </c>
    </row>
    <row r="24" spans="1:12" ht="15">
      <c r="A24" s="13" t="s">
        <v>701</v>
      </c>
      <c r="B24" s="36">
        <v>71</v>
      </c>
      <c r="C24" s="36">
        <v>58</v>
      </c>
      <c r="D24" s="560">
        <f t="shared" si="0"/>
        <v>129</v>
      </c>
      <c r="E24" s="248"/>
      <c r="F24" s="1096" t="s">
        <v>22</v>
      </c>
      <c r="G24" s="1097"/>
      <c r="H24" s="1097"/>
      <c r="I24" s="1098"/>
      <c r="J24" s="114">
        <v>0</v>
      </c>
      <c r="K24" s="114">
        <v>0</v>
      </c>
      <c r="L24" s="567">
        <f t="shared" si="1"/>
        <v>0</v>
      </c>
    </row>
    <row r="25" spans="1:12" ht="15">
      <c r="A25" s="13" t="s">
        <v>702</v>
      </c>
      <c r="B25" s="36">
        <v>106</v>
      </c>
      <c r="C25" s="36">
        <v>456</v>
      </c>
      <c r="D25" s="560">
        <f t="shared" si="0"/>
        <v>562</v>
      </c>
      <c r="E25" s="248"/>
      <c r="F25" s="1096" t="s">
        <v>23</v>
      </c>
      <c r="G25" s="1097"/>
      <c r="H25" s="1097"/>
      <c r="I25" s="1098"/>
      <c r="J25" s="114">
        <v>6</v>
      </c>
      <c r="K25" s="114">
        <v>0</v>
      </c>
      <c r="L25" s="567">
        <f t="shared" si="1"/>
        <v>6</v>
      </c>
    </row>
    <row r="26" spans="1:12" ht="15">
      <c r="A26" s="13" t="s">
        <v>703</v>
      </c>
      <c r="B26" s="36">
        <v>9</v>
      </c>
      <c r="C26" s="36">
        <v>93</v>
      </c>
      <c r="D26" s="560">
        <f t="shared" si="0"/>
        <v>102</v>
      </c>
      <c r="E26" s="248"/>
      <c r="F26" s="1096" t="s">
        <v>24</v>
      </c>
      <c r="G26" s="1097"/>
      <c r="H26" s="1097"/>
      <c r="I26" s="1098"/>
      <c r="J26" s="114">
        <v>0</v>
      </c>
      <c r="K26" s="114">
        <v>0</v>
      </c>
      <c r="L26" s="567">
        <f t="shared" si="1"/>
        <v>0</v>
      </c>
    </row>
    <row r="27" spans="1:12" ht="15">
      <c r="A27" s="13" t="s">
        <v>704</v>
      </c>
      <c r="B27" s="36">
        <v>25</v>
      </c>
      <c r="C27" s="36">
        <v>72</v>
      </c>
      <c r="D27" s="560">
        <f t="shared" si="0"/>
        <v>97</v>
      </c>
      <c r="E27" s="248"/>
      <c r="F27" s="1096" t="s">
        <v>25</v>
      </c>
      <c r="G27" s="1097"/>
      <c r="H27" s="1097"/>
      <c r="I27" s="1098"/>
      <c r="J27" s="36">
        <v>0</v>
      </c>
      <c r="K27" s="36">
        <v>0</v>
      </c>
      <c r="L27" s="567">
        <f t="shared" si="1"/>
        <v>0</v>
      </c>
    </row>
    <row r="28" spans="1:12" ht="15">
      <c r="A28" s="13" t="s">
        <v>705</v>
      </c>
      <c r="B28" s="36">
        <v>12</v>
      </c>
      <c r="C28" s="36">
        <v>144</v>
      </c>
      <c r="D28" s="560">
        <f t="shared" si="0"/>
        <v>156</v>
      </c>
      <c r="E28" s="248"/>
      <c r="F28" s="1096" t="s">
        <v>26</v>
      </c>
      <c r="G28" s="1097"/>
      <c r="H28" s="1097"/>
      <c r="I28" s="1098"/>
      <c r="J28" s="36">
        <v>0</v>
      </c>
      <c r="K28" s="36">
        <v>0</v>
      </c>
      <c r="L28" s="567">
        <f t="shared" si="1"/>
        <v>0</v>
      </c>
    </row>
    <row r="29" spans="1:12" ht="15">
      <c r="A29" s="13" t="s">
        <v>706</v>
      </c>
      <c r="B29" s="36">
        <v>57</v>
      </c>
      <c r="C29" s="36">
        <v>98</v>
      </c>
      <c r="D29" s="560">
        <f t="shared" si="0"/>
        <v>155</v>
      </c>
      <c r="E29" s="248"/>
      <c r="F29" s="1096" t="s">
        <v>27</v>
      </c>
      <c r="G29" s="1097"/>
      <c r="H29" s="1097"/>
      <c r="I29" s="1098"/>
      <c r="J29" s="143"/>
      <c r="K29" s="36">
        <v>214</v>
      </c>
      <c r="L29" s="567">
        <f t="shared" si="1"/>
        <v>214</v>
      </c>
    </row>
    <row r="30" spans="1:12" ht="15">
      <c r="A30" s="13" t="s">
        <v>707</v>
      </c>
      <c r="B30" s="36">
        <v>0</v>
      </c>
      <c r="C30" s="36">
        <v>0</v>
      </c>
      <c r="D30" s="560">
        <f t="shared" si="0"/>
        <v>0</v>
      </c>
      <c r="E30" s="248"/>
      <c r="F30" s="1080" t="s">
        <v>28</v>
      </c>
      <c r="G30" s="1081"/>
      <c r="H30" s="1081"/>
      <c r="I30" s="1081"/>
      <c r="J30" s="115">
        <v>120</v>
      </c>
      <c r="K30" s="144"/>
      <c r="L30" s="567">
        <f t="shared" si="1"/>
        <v>120</v>
      </c>
    </row>
    <row r="31" spans="1:12" ht="15">
      <c r="A31" s="13" t="s">
        <v>708</v>
      </c>
      <c r="B31" s="36">
        <v>21</v>
      </c>
      <c r="C31" s="36">
        <v>254</v>
      </c>
      <c r="D31" s="560">
        <f t="shared" si="0"/>
        <v>275</v>
      </c>
      <c r="E31" s="248"/>
      <c r="F31" s="1080" t="s">
        <v>29</v>
      </c>
      <c r="G31" s="1081"/>
      <c r="H31" s="1081"/>
      <c r="I31" s="1081"/>
      <c r="J31" s="36">
        <v>13184</v>
      </c>
      <c r="K31" s="37">
        <v>7121</v>
      </c>
      <c r="L31" s="567">
        <f t="shared" si="1"/>
        <v>20305</v>
      </c>
    </row>
    <row r="32" spans="1:12" ht="15">
      <c r="A32" s="13" t="s">
        <v>787</v>
      </c>
      <c r="B32" s="36">
        <v>0</v>
      </c>
      <c r="C32" s="36">
        <v>0</v>
      </c>
      <c r="D32" s="560">
        <f t="shared" si="0"/>
        <v>0</v>
      </c>
      <c r="E32" s="248"/>
      <c r="F32" s="1080" t="s">
        <v>30</v>
      </c>
      <c r="G32" s="1081"/>
      <c r="H32" s="1081"/>
      <c r="I32" s="1081"/>
      <c r="J32" s="36">
        <v>0</v>
      </c>
      <c r="K32" s="36">
        <v>181</v>
      </c>
      <c r="L32" s="567">
        <f t="shared" si="1"/>
        <v>181</v>
      </c>
    </row>
    <row r="33" spans="1:12" s="17" customFormat="1" ht="15">
      <c r="A33" s="13" t="s">
        <v>788</v>
      </c>
      <c r="B33" s="36">
        <v>0</v>
      </c>
      <c r="C33" s="36">
        <v>0</v>
      </c>
      <c r="D33" s="560">
        <f t="shared" si="0"/>
        <v>0</v>
      </c>
      <c r="E33" s="250"/>
      <c r="F33" s="1080" t="s">
        <v>31</v>
      </c>
      <c r="G33" s="1081"/>
      <c r="H33" s="1081"/>
      <c r="I33" s="1081"/>
      <c r="J33" s="36">
        <v>0</v>
      </c>
      <c r="K33" s="36">
        <v>0</v>
      </c>
      <c r="L33" s="567">
        <f t="shared" si="1"/>
        <v>0</v>
      </c>
    </row>
    <row r="34" spans="1:12" s="17" customFormat="1" ht="15.75" thickBot="1">
      <c r="A34" s="13" t="s">
        <v>789</v>
      </c>
      <c r="B34" s="36">
        <v>68</v>
      </c>
      <c r="C34" s="36">
        <v>384</v>
      </c>
      <c r="D34" s="560">
        <f t="shared" si="0"/>
        <v>452</v>
      </c>
      <c r="E34" s="250"/>
      <c r="F34" s="1158" t="s">
        <v>76</v>
      </c>
      <c r="G34" s="1159"/>
      <c r="H34" s="1159"/>
      <c r="I34" s="1159"/>
      <c r="J34" s="116">
        <v>0</v>
      </c>
      <c r="K34" s="116">
        <v>0</v>
      </c>
      <c r="L34" s="568">
        <f>K34+J34</f>
        <v>0</v>
      </c>
    </row>
    <row r="35" spans="1:12" ht="15">
      <c r="A35" s="13" t="s">
        <v>709</v>
      </c>
      <c r="B35" s="36">
        <v>22</v>
      </c>
      <c r="C35" s="36">
        <v>289</v>
      </c>
      <c r="D35" s="560">
        <f t="shared" si="0"/>
        <v>311</v>
      </c>
      <c r="E35" s="248"/>
      <c r="F35" s="38" t="s">
        <v>32</v>
      </c>
      <c r="G35" s="39"/>
      <c r="H35" s="39"/>
      <c r="I35" s="39"/>
      <c r="J35" s="40"/>
      <c r="K35" s="40"/>
      <c r="L35" s="569">
        <v>0</v>
      </c>
    </row>
    <row r="36" spans="1:12" ht="15">
      <c r="A36" s="13" t="s">
        <v>710</v>
      </c>
      <c r="B36" s="36">
        <v>32</v>
      </c>
      <c r="C36" s="36">
        <v>75</v>
      </c>
      <c r="D36" s="560">
        <f t="shared" si="0"/>
        <v>107</v>
      </c>
      <c r="E36" s="248"/>
      <c r="F36" s="41" t="s">
        <v>33</v>
      </c>
      <c r="G36" s="42"/>
      <c r="H36" s="42"/>
      <c r="I36" s="42"/>
      <c r="J36" s="42"/>
      <c r="K36" s="43"/>
      <c r="L36" s="570">
        <v>123</v>
      </c>
    </row>
    <row r="37" spans="1:12" ht="15">
      <c r="A37" s="13" t="s">
        <v>711</v>
      </c>
      <c r="B37" s="36">
        <v>120</v>
      </c>
      <c r="C37" s="36">
        <v>137</v>
      </c>
      <c r="D37" s="560">
        <f t="shared" si="0"/>
        <v>257</v>
      </c>
      <c r="E37" s="248"/>
      <c r="F37" s="41" t="s">
        <v>34</v>
      </c>
      <c r="G37" s="42"/>
      <c r="H37" s="42"/>
      <c r="I37" s="42"/>
      <c r="J37" s="42"/>
      <c r="K37" s="43"/>
      <c r="L37" s="570">
        <v>224</v>
      </c>
    </row>
    <row r="38" spans="1:12" ht="15">
      <c r="A38" s="13" t="s">
        <v>712</v>
      </c>
      <c r="B38" s="36">
        <v>101</v>
      </c>
      <c r="C38" s="36">
        <v>303</v>
      </c>
      <c r="D38" s="560">
        <f t="shared" si="0"/>
        <v>404</v>
      </c>
      <c r="E38" s="248"/>
      <c r="F38" s="41" t="s">
        <v>35</v>
      </c>
      <c r="G38" s="42"/>
      <c r="H38" s="42"/>
      <c r="I38" s="42"/>
      <c r="J38" s="42"/>
      <c r="K38" s="43"/>
      <c r="L38" s="570">
        <v>0</v>
      </c>
    </row>
    <row r="39" spans="1:12" ht="15">
      <c r="A39" s="13" t="s">
        <v>785</v>
      </c>
      <c r="B39" s="36">
        <v>143</v>
      </c>
      <c r="C39" s="36">
        <v>238</v>
      </c>
      <c r="D39" s="560">
        <f t="shared" si="0"/>
        <v>381</v>
      </c>
      <c r="E39" s="248"/>
      <c r="F39" s="41" t="s">
        <v>36</v>
      </c>
      <c r="G39" s="42"/>
      <c r="H39" s="42"/>
      <c r="I39" s="42"/>
      <c r="J39" s="42"/>
      <c r="K39" s="43"/>
      <c r="L39" s="571">
        <v>1</v>
      </c>
    </row>
    <row r="40" spans="1:12" ht="15.75" thickBot="1">
      <c r="A40" s="13" t="s">
        <v>713</v>
      </c>
      <c r="B40" s="36">
        <v>319</v>
      </c>
      <c r="C40" s="36">
        <v>223</v>
      </c>
      <c r="D40" s="560">
        <f t="shared" si="0"/>
        <v>542</v>
      </c>
      <c r="E40" s="248"/>
      <c r="F40" s="44" t="s">
        <v>37</v>
      </c>
      <c r="G40" s="45"/>
      <c r="H40" s="45"/>
      <c r="I40" s="45"/>
      <c r="J40" s="45"/>
      <c r="K40" s="46"/>
      <c r="L40" s="572">
        <v>863</v>
      </c>
    </row>
    <row r="41" spans="1:12" ht="15.75" thickBot="1">
      <c r="A41" s="13" t="s">
        <v>714</v>
      </c>
      <c r="B41" s="36">
        <v>79</v>
      </c>
      <c r="C41" s="36">
        <v>172</v>
      </c>
      <c r="D41" s="560">
        <f t="shared" si="0"/>
        <v>251</v>
      </c>
      <c r="E41" s="248"/>
      <c r="F41" s="44" t="s">
        <v>791</v>
      </c>
      <c r="G41" s="45"/>
      <c r="H41" s="45"/>
      <c r="I41" s="45"/>
      <c r="J41" s="45"/>
      <c r="K41" s="46"/>
      <c r="L41" s="572">
        <v>0</v>
      </c>
    </row>
    <row r="42" spans="1:12" ht="15.75" thickBot="1">
      <c r="A42" s="13" t="s">
        <v>715</v>
      </c>
      <c r="B42" s="36">
        <v>135</v>
      </c>
      <c r="C42" s="36">
        <v>258</v>
      </c>
      <c r="D42" s="560">
        <f t="shared" si="0"/>
        <v>393</v>
      </c>
      <c r="E42" s="248"/>
      <c r="F42" s="44" t="s">
        <v>792</v>
      </c>
      <c r="G42" s="45"/>
      <c r="H42" s="45"/>
      <c r="I42" s="45"/>
      <c r="J42" s="45"/>
      <c r="K42" s="46"/>
      <c r="L42" s="572">
        <v>0</v>
      </c>
    </row>
    <row r="43" spans="1:12" ht="16.5" thickBot="1">
      <c r="A43" s="13" t="s">
        <v>716</v>
      </c>
      <c r="B43" s="36">
        <v>40</v>
      </c>
      <c r="C43" s="36">
        <v>39</v>
      </c>
      <c r="D43" s="560">
        <f t="shared" si="0"/>
        <v>79</v>
      </c>
      <c r="E43" s="251"/>
      <c r="F43" s="44" t="s">
        <v>793</v>
      </c>
      <c r="G43" s="45"/>
      <c r="H43" s="45"/>
      <c r="I43" s="45"/>
      <c r="J43" s="45"/>
      <c r="K43" s="46"/>
      <c r="L43" s="572">
        <v>206</v>
      </c>
    </row>
    <row r="44" spans="1:5" ht="15.75">
      <c r="A44" s="13" t="s">
        <v>717</v>
      </c>
      <c r="B44" s="36">
        <v>9</v>
      </c>
      <c r="C44" s="36">
        <v>2</v>
      </c>
      <c r="D44" s="560">
        <f t="shared" si="0"/>
        <v>11</v>
      </c>
      <c r="E44" s="251"/>
    </row>
    <row r="45" spans="1:9" ht="12" customHeight="1" thickBot="1">
      <c r="A45" s="13" t="s">
        <v>718</v>
      </c>
      <c r="B45" s="36">
        <v>6</v>
      </c>
      <c r="C45" s="36">
        <v>1</v>
      </c>
      <c r="D45" s="560">
        <f t="shared" si="0"/>
        <v>7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52</v>
      </c>
      <c r="C47" s="36">
        <v>18</v>
      </c>
      <c r="D47" s="560">
        <f t="shared" si="0"/>
        <v>70</v>
      </c>
      <c r="E47" s="248"/>
      <c r="F47" s="20" t="s">
        <v>150</v>
      </c>
      <c r="G47" s="33"/>
      <c r="H47" s="33"/>
      <c r="I47" s="33"/>
      <c r="J47" s="147"/>
      <c r="K47" s="148"/>
      <c r="L47" s="573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>
        <v>6</v>
      </c>
      <c r="N48" s="1165"/>
      <c r="O48" s="1165"/>
      <c r="P48" s="1165"/>
      <c r="Q48" s="1165"/>
    </row>
    <row r="49" spans="1:17" ht="16.5">
      <c r="A49" s="13" t="s">
        <v>790</v>
      </c>
      <c r="B49" s="36">
        <v>522</v>
      </c>
      <c r="C49" s="36">
        <v>365</v>
      </c>
      <c r="D49" s="560">
        <f t="shared" si="0"/>
        <v>887</v>
      </c>
      <c r="E49" s="248"/>
      <c r="F49" s="20" t="s">
        <v>152</v>
      </c>
      <c r="G49" s="33"/>
      <c r="H49" s="33"/>
      <c r="I49" s="33"/>
      <c r="J49" s="147"/>
      <c r="K49" s="148"/>
      <c r="L49" s="573">
        <v>63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117</v>
      </c>
      <c r="C50" s="36">
        <v>306</v>
      </c>
      <c r="D50" s="561">
        <f t="shared" si="0"/>
        <v>423</v>
      </c>
      <c r="E50" s="248"/>
      <c r="F50" s="20" t="s">
        <v>153</v>
      </c>
      <c r="G50" s="33"/>
      <c r="H50" s="33"/>
      <c r="I50" s="33"/>
      <c r="J50" s="147"/>
      <c r="K50" s="148"/>
      <c r="L50" s="573">
        <v>1</v>
      </c>
    </row>
    <row r="51" spans="1:12" ht="17.25" thickBot="1">
      <c r="A51" s="112" t="s">
        <v>723</v>
      </c>
      <c r="B51" s="113">
        <f>SUM(B13:B50)</f>
        <v>2695</v>
      </c>
      <c r="C51" s="113">
        <f>SUM(C13:C50)</f>
        <v>8177</v>
      </c>
      <c r="D51" s="562">
        <f t="shared" si="0"/>
        <v>10872</v>
      </c>
      <c r="E51" s="248"/>
      <c r="F51" s="20" t="s">
        <v>154</v>
      </c>
      <c r="G51" s="33"/>
      <c r="H51" s="33"/>
      <c r="I51" s="33"/>
      <c r="J51" s="147"/>
      <c r="K51" s="148"/>
      <c r="L51" s="573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7239</v>
      </c>
      <c r="E52" s="248"/>
      <c r="F52" s="20" t="s">
        <v>155</v>
      </c>
      <c r="G52" s="33"/>
      <c r="H52" s="33"/>
      <c r="I52" s="33"/>
      <c r="J52" s="147"/>
      <c r="K52" s="148"/>
      <c r="L52" s="573">
        <v>72</v>
      </c>
    </row>
    <row r="53" spans="1:12" ht="16.5">
      <c r="A53" s="50" t="s">
        <v>42</v>
      </c>
      <c r="B53" s="51"/>
      <c r="C53" s="52"/>
      <c r="D53" s="1527">
        <f>SUM(D52+D51)</f>
        <v>18111</v>
      </c>
      <c r="E53" s="248"/>
      <c r="F53" s="20" t="s">
        <v>156</v>
      </c>
      <c r="G53" s="33"/>
      <c r="H53" s="33"/>
      <c r="I53" s="33"/>
      <c r="J53" s="147"/>
      <c r="K53" s="148"/>
      <c r="L53" s="573">
        <v>10</v>
      </c>
    </row>
    <row r="54" spans="1:12" ht="17.25" thickBot="1">
      <c r="A54" s="48" t="s">
        <v>43</v>
      </c>
      <c r="B54" s="49"/>
      <c r="C54" s="53" t="s">
        <v>44</v>
      </c>
      <c r="D54" s="1528"/>
      <c r="E54" s="248"/>
      <c r="F54" s="20" t="s">
        <v>157</v>
      </c>
      <c r="G54" s="33"/>
      <c r="H54" s="33"/>
      <c r="I54" s="33"/>
      <c r="J54" s="147"/>
      <c r="K54" s="148"/>
      <c r="L54" s="573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545" t="s">
        <v>1</v>
      </c>
      <c r="B64" s="1547" t="s">
        <v>46</v>
      </c>
      <c r="C64" s="574"/>
      <c r="D64" s="1549" t="s">
        <v>795</v>
      </c>
      <c r="E64" s="1549"/>
      <c r="F64" s="1550"/>
      <c r="G64" s="1551" t="s">
        <v>798</v>
      </c>
      <c r="H64" s="1529" t="s">
        <v>77</v>
      </c>
      <c r="I64" s="1531" t="s">
        <v>78</v>
      </c>
      <c r="J64" s="1531" t="s">
        <v>79</v>
      </c>
      <c r="K64" s="1531" t="s">
        <v>80</v>
      </c>
      <c r="L64" s="1539" t="s">
        <v>784</v>
      </c>
    </row>
    <row r="65" spans="1:14" ht="28.5" customHeight="1" thickBot="1">
      <c r="A65" s="1546"/>
      <c r="B65" s="1548"/>
      <c r="C65" s="575" t="s">
        <v>47</v>
      </c>
      <c r="D65" s="576" t="s">
        <v>796</v>
      </c>
      <c r="E65" s="576" t="s">
        <v>797</v>
      </c>
      <c r="F65" s="577" t="s">
        <v>48</v>
      </c>
      <c r="G65" s="1552"/>
      <c r="H65" s="1530"/>
      <c r="I65" s="1532"/>
      <c r="J65" s="1532"/>
      <c r="K65" s="1532"/>
      <c r="L65" s="1540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578">
        <f>E66+D66+C66</f>
        <v>0</v>
      </c>
      <c r="G66" s="159">
        <v>0</v>
      </c>
      <c r="H66" s="35">
        <v>0</v>
      </c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135</v>
      </c>
      <c r="C67" s="163">
        <v>100</v>
      </c>
      <c r="D67" s="164">
        <v>1</v>
      </c>
      <c r="E67" s="165"/>
      <c r="F67" s="579">
        <f aca="true" t="shared" si="2" ref="F67:F85">E67+D67+C67</f>
        <v>101</v>
      </c>
      <c r="G67" s="159">
        <v>466</v>
      </c>
      <c r="H67" s="35">
        <v>22</v>
      </c>
      <c r="I67" s="581">
        <f aca="true" t="shared" si="3" ref="I67:I86">_xlfn.IFERROR(SUM(H67*$N$66),0)</f>
        <v>660</v>
      </c>
      <c r="J67" s="582">
        <f aca="true" t="shared" si="4" ref="J67:J86">_xlfn.IFERROR(SUM(G67/I67)*100,0)</f>
        <v>70.60606060606061</v>
      </c>
      <c r="K67" s="583">
        <f aca="true" t="shared" si="5" ref="K67:K86">_xlfn.IFERROR(SUM(G67/F67),0)</f>
        <v>4.6138613861386135</v>
      </c>
      <c r="L67" s="58">
        <v>17</v>
      </c>
      <c r="N67" s="1210" t="s">
        <v>830</v>
      </c>
      <c r="O67" s="1211"/>
      <c r="P67" s="1212"/>
      <c r="Q67" s="1192" t="s">
        <v>834</v>
      </c>
      <c r="R67" s="1193"/>
      <c r="S67" s="1194"/>
    </row>
    <row r="68" spans="1:19" ht="15">
      <c r="A68" s="57" t="s">
        <v>132</v>
      </c>
      <c r="B68" s="162">
        <v>293</v>
      </c>
      <c r="C68" s="163">
        <v>190</v>
      </c>
      <c r="D68" s="164">
        <v>0</v>
      </c>
      <c r="E68" s="165">
        <v>0</v>
      </c>
      <c r="F68" s="579">
        <f t="shared" si="2"/>
        <v>190</v>
      </c>
      <c r="G68" s="159">
        <v>573</v>
      </c>
      <c r="H68" s="35">
        <v>20</v>
      </c>
      <c r="I68" s="581">
        <f t="shared" si="3"/>
        <v>600</v>
      </c>
      <c r="J68" s="582">
        <f t="shared" si="4"/>
        <v>95.5</v>
      </c>
      <c r="K68" s="583">
        <f t="shared" si="5"/>
        <v>3.0157894736842104</v>
      </c>
      <c r="L68" s="58">
        <v>20</v>
      </c>
      <c r="N68" s="1213"/>
      <c r="O68" s="1214"/>
      <c r="P68" s="1215"/>
      <c r="Q68" s="1195"/>
      <c r="R68" s="1196"/>
      <c r="S68" s="1197"/>
    </row>
    <row r="69" spans="1:19" ht="15">
      <c r="A69" s="56" t="s">
        <v>133</v>
      </c>
      <c r="B69" s="162">
        <v>0</v>
      </c>
      <c r="C69" s="163">
        <v>97</v>
      </c>
      <c r="D69" s="164">
        <v>0</v>
      </c>
      <c r="E69" s="165">
        <v>0</v>
      </c>
      <c r="F69" s="579">
        <f t="shared" si="2"/>
        <v>97</v>
      </c>
      <c r="G69" s="159">
        <v>299</v>
      </c>
      <c r="H69" s="35">
        <v>14</v>
      </c>
      <c r="I69" s="581">
        <f t="shared" si="3"/>
        <v>420</v>
      </c>
      <c r="J69" s="582">
        <f t="shared" si="4"/>
        <v>71.19047619047619</v>
      </c>
      <c r="K69" s="583">
        <f t="shared" si="5"/>
        <v>3.082474226804124</v>
      </c>
      <c r="L69" s="58">
        <v>14</v>
      </c>
      <c r="N69" s="1213"/>
      <c r="O69" s="1214"/>
      <c r="P69" s="1215"/>
      <c r="Q69" s="1195"/>
      <c r="R69" s="1196"/>
      <c r="S69" s="1197"/>
    </row>
    <row r="70" spans="1:19" ht="15.75" thickBot="1">
      <c r="A70" s="56" t="s">
        <v>134</v>
      </c>
      <c r="B70" s="162">
        <v>239</v>
      </c>
      <c r="C70" s="163">
        <v>157</v>
      </c>
      <c r="D70" s="164">
        <v>3</v>
      </c>
      <c r="E70" s="165">
        <v>13</v>
      </c>
      <c r="F70" s="579">
        <f t="shared" si="2"/>
        <v>173</v>
      </c>
      <c r="G70" s="159">
        <v>1027</v>
      </c>
      <c r="H70" s="35">
        <v>32</v>
      </c>
      <c r="I70" s="581">
        <f t="shared" si="3"/>
        <v>960</v>
      </c>
      <c r="J70" s="582">
        <f t="shared" si="4"/>
        <v>106.97916666666667</v>
      </c>
      <c r="K70" s="583">
        <f t="shared" si="5"/>
        <v>5.936416184971098</v>
      </c>
      <c r="L70" s="58">
        <v>30</v>
      </c>
      <c r="N70" s="1216"/>
      <c r="O70" s="1217"/>
      <c r="P70" s="1218"/>
      <c r="Q70" s="1198"/>
      <c r="R70" s="1199"/>
      <c r="S70" s="1200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579">
        <f t="shared" si="2"/>
        <v>0</v>
      </c>
      <c r="G71" s="159">
        <v>0</v>
      </c>
      <c r="H71" s="35">
        <v>0</v>
      </c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>
        <v>0</v>
      </c>
      <c r="O71" s="101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579">
        <f t="shared" si="2"/>
        <v>0</v>
      </c>
      <c r="G72" s="159">
        <v>0</v>
      </c>
      <c r="H72" s="35">
        <v>0</v>
      </c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>
        <v>0</v>
      </c>
      <c r="N72" s="1192" t="s">
        <v>831</v>
      </c>
      <c r="O72" s="1193"/>
      <c r="P72" s="1194"/>
      <c r="Q72" s="1201" t="s">
        <v>835</v>
      </c>
      <c r="R72" s="1202"/>
      <c r="S72" s="1203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579">
        <f t="shared" si="2"/>
        <v>0</v>
      </c>
      <c r="G73" s="159">
        <v>0</v>
      </c>
      <c r="H73" s="35">
        <v>0</v>
      </c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>
        <v>0</v>
      </c>
      <c r="N73" s="1195"/>
      <c r="O73" s="1196"/>
      <c r="P73" s="1197"/>
      <c r="Q73" s="1204"/>
      <c r="R73" s="1205"/>
      <c r="S73" s="1206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579">
        <f t="shared" si="2"/>
        <v>0</v>
      </c>
      <c r="G74" s="159">
        <v>0</v>
      </c>
      <c r="H74" s="35">
        <v>0</v>
      </c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>
        <v>0</v>
      </c>
      <c r="N74" s="1198"/>
      <c r="O74" s="1199"/>
      <c r="P74" s="1200"/>
      <c r="Q74" s="1207"/>
      <c r="R74" s="1208"/>
      <c r="S74" s="1209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579">
        <f t="shared" si="2"/>
        <v>0</v>
      </c>
      <c r="G75" s="159">
        <v>0</v>
      </c>
      <c r="H75" s="35">
        <v>0</v>
      </c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>
        <v>0</v>
      </c>
      <c r="N75" s="1213" t="s">
        <v>832</v>
      </c>
      <c r="O75" s="1214"/>
      <c r="P75" s="1215"/>
    </row>
    <row r="76" spans="1:16" ht="15">
      <c r="A76" s="56" t="s">
        <v>140</v>
      </c>
      <c r="B76" s="162">
        <v>173</v>
      </c>
      <c r="C76" s="163">
        <v>162</v>
      </c>
      <c r="D76" s="164">
        <v>0</v>
      </c>
      <c r="E76" s="165">
        <v>0</v>
      </c>
      <c r="F76" s="579">
        <f t="shared" si="2"/>
        <v>162</v>
      </c>
      <c r="G76" s="159">
        <v>632</v>
      </c>
      <c r="H76" s="35">
        <v>13</v>
      </c>
      <c r="I76" s="581">
        <f t="shared" si="3"/>
        <v>390</v>
      </c>
      <c r="J76" s="582">
        <f t="shared" si="4"/>
        <v>162.05128205128204</v>
      </c>
      <c r="K76" s="583">
        <f t="shared" si="5"/>
        <v>3.9012345679012346</v>
      </c>
      <c r="L76" s="58">
        <v>13</v>
      </c>
      <c r="N76" s="1213"/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579">
        <f t="shared" si="2"/>
        <v>0</v>
      </c>
      <c r="G77" s="159">
        <v>0</v>
      </c>
      <c r="H77" s="35">
        <v>0</v>
      </c>
      <c r="I77" s="581">
        <f t="shared" si="3"/>
        <v>0</v>
      </c>
      <c r="J77" s="582">
        <f t="shared" si="4"/>
        <v>0</v>
      </c>
      <c r="K77" s="583">
        <f t="shared" si="5"/>
        <v>0</v>
      </c>
      <c r="L77" s="58">
        <v>0</v>
      </c>
      <c r="N77" s="1213"/>
      <c r="O77" s="1214"/>
      <c r="P77" s="1215"/>
    </row>
    <row r="78" spans="1:16" ht="15.75" thickBot="1">
      <c r="A78" s="56" t="s">
        <v>142</v>
      </c>
      <c r="B78" s="162">
        <v>0</v>
      </c>
      <c r="C78" s="163">
        <v>6</v>
      </c>
      <c r="D78" s="164">
        <v>0</v>
      </c>
      <c r="E78" s="165">
        <v>0</v>
      </c>
      <c r="F78" s="579">
        <f t="shared" si="2"/>
        <v>6</v>
      </c>
      <c r="G78" s="159">
        <v>26</v>
      </c>
      <c r="H78" s="35">
        <v>1</v>
      </c>
      <c r="I78" s="581">
        <f t="shared" si="3"/>
        <v>30</v>
      </c>
      <c r="J78" s="582">
        <f t="shared" si="4"/>
        <v>86.66666666666667</v>
      </c>
      <c r="K78" s="583">
        <f t="shared" si="5"/>
        <v>4.333333333333333</v>
      </c>
      <c r="L78" s="58">
        <v>0</v>
      </c>
      <c r="N78" s="1216"/>
      <c r="O78" s="1217"/>
      <c r="P78" s="1218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579">
        <f t="shared" si="2"/>
        <v>0</v>
      </c>
      <c r="G79" s="159">
        <v>0</v>
      </c>
      <c r="H79" s="35">
        <v>0</v>
      </c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>
        <v>0</v>
      </c>
      <c r="N79" s="1192" t="s">
        <v>833</v>
      </c>
      <c r="O79" s="1193"/>
      <c r="P79" s="1194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579">
        <f t="shared" si="2"/>
        <v>0</v>
      </c>
      <c r="G80" s="159">
        <v>0</v>
      </c>
      <c r="H80" s="35">
        <v>1</v>
      </c>
      <c r="I80" s="581">
        <f t="shared" si="3"/>
        <v>30</v>
      </c>
      <c r="J80" s="582">
        <f t="shared" si="4"/>
        <v>0</v>
      </c>
      <c r="K80" s="583">
        <f t="shared" si="5"/>
        <v>0</v>
      </c>
      <c r="L80" s="58">
        <v>0</v>
      </c>
      <c r="N80" s="1195"/>
      <c r="O80" s="1196"/>
      <c r="P80" s="1197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579">
        <f t="shared" si="2"/>
        <v>0</v>
      </c>
      <c r="G81" s="159">
        <v>0</v>
      </c>
      <c r="H81" s="35">
        <v>0</v>
      </c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>
        <v>0</v>
      </c>
      <c r="N81" s="1195"/>
      <c r="O81" s="1196"/>
      <c r="P81" s="1197"/>
    </row>
    <row r="82" spans="1:16" ht="15.75" thickBot="1">
      <c r="A82" s="56" t="s">
        <v>146</v>
      </c>
      <c r="B82" s="162">
        <v>0</v>
      </c>
      <c r="C82" s="163">
        <v>4</v>
      </c>
      <c r="D82" s="164">
        <v>0</v>
      </c>
      <c r="E82" s="165"/>
      <c r="F82" s="579">
        <f t="shared" si="2"/>
        <v>4</v>
      </c>
      <c r="G82" s="159">
        <v>18</v>
      </c>
      <c r="H82" s="35">
        <v>2</v>
      </c>
      <c r="I82" s="581">
        <f t="shared" si="3"/>
        <v>60</v>
      </c>
      <c r="J82" s="582">
        <f t="shared" si="4"/>
        <v>30</v>
      </c>
      <c r="K82" s="583">
        <f t="shared" si="5"/>
        <v>4.5</v>
      </c>
      <c r="L82" s="58">
        <v>0</v>
      </c>
      <c r="N82" s="1198"/>
      <c r="O82" s="1199"/>
      <c r="P82" s="1200"/>
    </row>
    <row r="83" spans="1:12" ht="15">
      <c r="A83" s="56" t="s">
        <v>147</v>
      </c>
      <c r="B83" s="162">
        <v>0</v>
      </c>
      <c r="C83" s="163">
        <v>31</v>
      </c>
      <c r="D83" s="164">
        <v>0</v>
      </c>
      <c r="E83" s="165">
        <v>0</v>
      </c>
      <c r="F83" s="579">
        <f t="shared" si="2"/>
        <v>31</v>
      </c>
      <c r="G83" s="159">
        <v>151</v>
      </c>
      <c r="H83" s="35">
        <v>7</v>
      </c>
      <c r="I83" s="581">
        <f t="shared" si="3"/>
        <v>210</v>
      </c>
      <c r="J83" s="582">
        <f t="shared" si="4"/>
        <v>71.9047619047619</v>
      </c>
      <c r="K83" s="583">
        <f t="shared" si="5"/>
        <v>4.870967741935484</v>
      </c>
      <c r="L83" s="58">
        <v>0</v>
      </c>
    </row>
    <row r="84" spans="1:12" ht="15">
      <c r="A84" s="56" t="s">
        <v>148</v>
      </c>
      <c r="B84" s="162">
        <v>0</v>
      </c>
      <c r="C84" s="163">
        <v>22</v>
      </c>
      <c r="D84" s="164">
        <v>1</v>
      </c>
      <c r="E84" s="165">
        <v>9</v>
      </c>
      <c r="F84" s="579">
        <f t="shared" si="2"/>
        <v>32</v>
      </c>
      <c r="G84" s="159">
        <v>203</v>
      </c>
      <c r="H84" s="35">
        <v>7</v>
      </c>
      <c r="I84" s="581">
        <f t="shared" si="3"/>
        <v>210</v>
      </c>
      <c r="J84" s="582">
        <f t="shared" si="4"/>
        <v>96.66666666666667</v>
      </c>
      <c r="K84" s="583">
        <f t="shared" si="5"/>
        <v>6.34375</v>
      </c>
      <c r="L84" s="58">
        <v>6</v>
      </c>
    </row>
    <row r="85" spans="1:12" ht="15">
      <c r="A85" s="56" t="s">
        <v>149</v>
      </c>
      <c r="B85" s="162">
        <v>0</v>
      </c>
      <c r="C85" s="163">
        <v>27</v>
      </c>
      <c r="D85" s="164"/>
      <c r="E85" s="165">
        <v>1</v>
      </c>
      <c r="F85" s="579">
        <f t="shared" si="2"/>
        <v>28</v>
      </c>
      <c r="G85" s="159">
        <v>118</v>
      </c>
      <c r="H85" s="35">
        <v>14</v>
      </c>
      <c r="I85" s="581">
        <f t="shared" si="3"/>
        <v>420</v>
      </c>
      <c r="J85" s="582">
        <f t="shared" si="4"/>
        <v>28.095238095238095</v>
      </c>
      <c r="K85" s="583">
        <f t="shared" si="5"/>
        <v>4.214285714285714</v>
      </c>
      <c r="L85" s="58">
        <v>12</v>
      </c>
    </row>
    <row r="86" spans="1:12" ht="15.75" thickBot="1">
      <c r="A86" s="584" t="s">
        <v>6</v>
      </c>
      <c r="B86" s="585">
        <f aca="true" t="shared" si="6" ref="B86:H86">SUM(B66:B85)</f>
        <v>840</v>
      </c>
      <c r="C86" s="586">
        <f t="shared" si="6"/>
        <v>796</v>
      </c>
      <c r="D86" s="580">
        <f t="shared" si="6"/>
        <v>5</v>
      </c>
      <c r="E86" s="580">
        <f t="shared" si="6"/>
        <v>23</v>
      </c>
      <c r="F86" s="580">
        <f t="shared" si="6"/>
        <v>824</v>
      </c>
      <c r="G86" s="587">
        <f t="shared" si="6"/>
        <v>3513</v>
      </c>
      <c r="H86" s="580">
        <f t="shared" si="6"/>
        <v>133</v>
      </c>
      <c r="I86" s="580">
        <f t="shared" si="3"/>
        <v>3990</v>
      </c>
      <c r="J86" s="580">
        <f t="shared" si="4"/>
        <v>88.04511278195488</v>
      </c>
      <c r="K86" s="580">
        <f t="shared" si="5"/>
        <v>4.263349514563107</v>
      </c>
      <c r="L86" s="588">
        <f>SUM(L66:L85)</f>
        <v>112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541" t="s">
        <v>735</v>
      </c>
      <c r="B89" s="1542"/>
      <c r="C89" s="1533" t="s">
        <v>733</v>
      </c>
      <c r="D89" s="1534"/>
      <c r="E89" s="1534"/>
      <c r="F89" s="1534"/>
      <c r="G89" s="1534"/>
      <c r="H89" s="1534"/>
      <c r="I89" s="1534"/>
      <c r="J89" s="153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43"/>
      <c r="B90" s="1544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24" t="s">
        <v>41</v>
      </c>
      <c r="B91" s="72" t="s">
        <v>731</v>
      </c>
      <c r="C91" s="73">
        <v>0</v>
      </c>
      <c r="D91" s="73">
        <v>20</v>
      </c>
      <c r="E91" s="73">
        <v>31</v>
      </c>
      <c r="F91" s="73">
        <v>16</v>
      </c>
      <c r="G91" s="73">
        <v>20</v>
      </c>
      <c r="H91" s="73">
        <v>5</v>
      </c>
      <c r="I91" s="73">
        <v>0</v>
      </c>
      <c r="J91" s="73">
        <v>0</v>
      </c>
      <c r="K91" s="594">
        <f aca="true" t="shared" si="7" ref="K91:K99">SUM(J91+I91+H91+G91+F91+E91+D91+C91)</f>
        <v>92</v>
      </c>
      <c r="L91" s="6"/>
      <c r="M91" s="6"/>
      <c r="N91" s="6"/>
      <c r="O91" s="6"/>
      <c r="P91" s="6"/>
      <c r="Q91" s="6"/>
      <c r="R91" s="6"/>
    </row>
    <row r="92" spans="1:11" ht="15">
      <c r="A92" s="1525"/>
      <c r="B92" s="68" t="s">
        <v>730</v>
      </c>
      <c r="C92" s="73">
        <v>2</v>
      </c>
      <c r="D92" s="73">
        <v>25</v>
      </c>
      <c r="E92" s="73">
        <v>34</v>
      </c>
      <c r="F92" s="73">
        <v>34</v>
      </c>
      <c r="G92" s="73">
        <v>17</v>
      </c>
      <c r="H92" s="73">
        <v>8</v>
      </c>
      <c r="I92" s="73">
        <v>0</v>
      </c>
      <c r="J92" s="73">
        <v>0</v>
      </c>
      <c r="K92" s="595">
        <f t="shared" si="7"/>
        <v>120</v>
      </c>
    </row>
    <row r="93" spans="1:11" ht="15.75" thickBot="1">
      <c r="A93" s="1526"/>
      <c r="B93" s="598" t="s">
        <v>6</v>
      </c>
      <c r="C93" s="599">
        <f aca="true" t="shared" si="8" ref="C93:J93">SUM(C91+C92)</f>
        <v>2</v>
      </c>
      <c r="D93" s="600">
        <f t="shared" si="8"/>
        <v>45</v>
      </c>
      <c r="E93" s="600">
        <f t="shared" si="8"/>
        <v>65</v>
      </c>
      <c r="F93" s="600">
        <f t="shared" si="8"/>
        <v>50</v>
      </c>
      <c r="G93" s="600">
        <f t="shared" si="8"/>
        <v>37</v>
      </c>
      <c r="H93" s="600">
        <f t="shared" si="8"/>
        <v>13</v>
      </c>
      <c r="I93" s="600">
        <f t="shared" si="8"/>
        <v>0</v>
      </c>
      <c r="J93" s="601">
        <f t="shared" si="8"/>
        <v>0</v>
      </c>
      <c r="K93" s="596">
        <f t="shared" si="7"/>
        <v>212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597">
        <f t="shared" si="7"/>
        <v>0</v>
      </c>
    </row>
    <row r="95" spans="1:11" ht="15.75" thickBot="1">
      <c r="A95" s="1536" t="s">
        <v>55</v>
      </c>
      <c r="B95" s="60" t="s">
        <v>728</v>
      </c>
      <c r="C95" s="134">
        <v>2</v>
      </c>
      <c r="D95" s="134">
        <v>44</v>
      </c>
      <c r="E95" s="134">
        <v>65</v>
      </c>
      <c r="F95" s="134">
        <v>48</v>
      </c>
      <c r="G95" s="134">
        <v>37</v>
      </c>
      <c r="H95" s="134">
        <v>13</v>
      </c>
      <c r="I95" s="134">
        <v>0</v>
      </c>
      <c r="J95" s="134">
        <v>0</v>
      </c>
      <c r="K95" s="594">
        <f t="shared" si="7"/>
        <v>209</v>
      </c>
    </row>
    <row r="96" spans="1:11" ht="15">
      <c r="A96" s="1537"/>
      <c r="B96" s="131" t="s">
        <v>727</v>
      </c>
      <c r="C96" s="134">
        <v>0</v>
      </c>
      <c r="D96" s="134">
        <v>1</v>
      </c>
      <c r="E96" s="134">
        <v>0</v>
      </c>
      <c r="F96" s="134">
        <v>2</v>
      </c>
      <c r="G96" s="134">
        <v>0</v>
      </c>
      <c r="H96" s="134">
        <v>0</v>
      </c>
      <c r="I96" s="134">
        <v>0</v>
      </c>
      <c r="J96" s="134">
        <v>0</v>
      </c>
      <c r="K96" s="595">
        <f t="shared" si="7"/>
        <v>3</v>
      </c>
    </row>
    <row r="97" spans="1:18" ht="15.75" thickBot="1">
      <c r="A97" s="1538"/>
      <c r="B97" s="602" t="s">
        <v>6</v>
      </c>
      <c r="C97" s="603">
        <f>C96+C95</f>
        <v>2</v>
      </c>
      <c r="D97" s="604">
        <f aca="true" t="shared" si="9" ref="D97:J97">D96+D95</f>
        <v>45</v>
      </c>
      <c r="E97" s="604">
        <f t="shared" si="9"/>
        <v>65</v>
      </c>
      <c r="F97" s="604">
        <f t="shared" si="9"/>
        <v>50</v>
      </c>
      <c r="G97" s="604">
        <f t="shared" si="9"/>
        <v>37</v>
      </c>
      <c r="H97" s="604">
        <f t="shared" si="9"/>
        <v>13</v>
      </c>
      <c r="I97" s="604">
        <f t="shared" si="9"/>
        <v>0</v>
      </c>
      <c r="J97" s="605">
        <f t="shared" si="9"/>
        <v>0</v>
      </c>
      <c r="K97" s="596">
        <f t="shared" si="7"/>
        <v>212</v>
      </c>
      <c r="R97" s="18"/>
    </row>
    <row r="98" spans="1:11" ht="15.75" thickBot="1">
      <c r="A98" s="75"/>
      <c r="B98" s="72" t="s">
        <v>726</v>
      </c>
      <c r="C98" s="73">
        <v>0</v>
      </c>
      <c r="D98" s="73">
        <v>8</v>
      </c>
      <c r="E98" s="73">
        <v>12</v>
      </c>
      <c r="F98" s="73">
        <v>3</v>
      </c>
      <c r="G98" s="73">
        <v>5</v>
      </c>
      <c r="H98" s="73">
        <v>1</v>
      </c>
      <c r="I98" s="73">
        <v>0</v>
      </c>
      <c r="J98" s="73">
        <v>0</v>
      </c>
      <c r="K98" s="594">
        <f t="shared" si="7"/>
        <v>29</v>
      </c>
    </row>
    <row r="99" spans="1:11" ht="15.75" thickBot="1">
      <c r="A99" s="76"/>
      <c r="B99" s="77" t="s">
        <v>732</v>
      </c>
      <c r="C99" s="73">
        <v>1</v>
      </c>
      <c r="D99" s="73">
        <v>8</v>
      </c>
      <c r="E99" s="73">
        <v>5</v>
      </c>
      <c r="F99" s="73">
        <v>5</v>
      </c>
      <c r="G99" s="73">
        <v>9</v>
      </c>
      <c r="H99" s="73">
        <v>3</v>
      </c>
      <c r="I99" s="73">
        <v>0</v>
      </c>
      <c r="J99" s="73">
        <v>0</v>
      </c>
      <c r="K99" s="596">
        <f t="shared" si="7"/>
        <v>31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1167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13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13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14952632.35</v>
      </c>
      <c r="G106" s="1131"/>
      <c r="H106" s="54"/>
      <c r="I106" s="54"/>
      <c r="J106" s="54"/>
      <c r="K106" s="54"/>
      <c r="L106" s="54"/>
      <c r="M106" s="6"/>
    </row>
    <row r="107" spans="1:13" ht="15">
      <c r="A107" s="1520" t="s">
        <v>62</v>
      </c>
      <c r="B107" s="1521"/>
      <c r="C107" s="1521"/>
      <c r="D107" s="1521"/>
      <c r="E107" s="1521"/>
      <c r="F107" s="1522">
        <f>SUM(F105+F106)</f>
        <v>37969050.35</v>
      </c>
      <c r="G107" s="1523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450505.61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3680878.49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1409632.43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30103614.97</v>
      </c>
      <c r="G111" s="1131"/>
      <c r="H111" s="54"/>
      <c r="I111" s="54"/>
      <c r="J111" s="54"/>
      <c r="K111" s="54"/>
      <c r="L111" s="54"/>
      <c r="M111" s="6"/>
    </row>
    <row r="112" spans="1:13" ht="15">
      <c r="A112" s="1520" t="s">
        <v>66</v>
      </c>
      <c r="B112" s="1521"/>
      <c r="C112" s="1521"/>
      <c r="D112" s="1521"/>
      <c r="E112" s="1521"/>
      <c r="F112" s="1522">
        <f>SUM(F108+F109+F110+F111)</f>
        <v>35644631.5</v>
      </c>
      <c r="G112" s="1523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411987869.1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846</v>
      </c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6" dxfId="0" operator="equal">
      <formula>""</formula>
    </cfRule>
  </conditionalFormatting>
  <conditionalFormatting sqref="A118">
    <cfRule type="cellIs" priority="4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12">
      <selection activeCell="J23" sqref="J23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596" t="s">
        <v>1</v>
      </c>
      <c r="B11" s="606" t="s">
        <v>2</v>
      </c>
      <c r="C11" s="607" t="s">
        <v>724</v>
      </c>
      <c r="D11" s="1598" t="s">
        <v>3</v>
      </c>
      <c r="E11" s="248"/>
      <c r="F11" s="1600" t="s">
        <v>725</v>
      </c>
      <c r="G11" s="1601"/>
      <c r="H11" s="1601"/>
      <c r="I11" s="1602"/>
      <c r="J11" s="614" t="s">
        <v>4</v>
      </c>
      <c r="K11" s="615" t="s">
        <v>5</v>
      </c>
      <c r="L11" s="1604" t="s">
        <v>6</v>
      </c>
      <c r="N11" s="1165"/>
      <c r="O11" s="1165"/>
      <c r="P11" s="1165"/>
      <c r="Q11" s="1165"/>
    </row>
    <row r="12" spans="1:12" ht="15.75" customHeight="1" thickBot="1">
      <c r="A12" s="1597"/>
      <c r="B12" s="608" t="s">
        <v>7</v>
      </c>
      <c r="C12" s="609" t="s">
        <v>8</v>
      </c>
      <c r="D12" s="1599"/>
      <c r="E12" s="248"/>
      <c r="F12" s="1603"/>
      <c r="G12" s="1584"/>
      <c r="H12" s="1584"/>
      <c r="I12" s="1585"/>
      <c r="J12" s="616" t="s">
        <v>9</v>
      </c>
      <c r="K12" s="617" t="s">
        <v>10</v>
      </c>
      <c r="L12" s="1605"/>
    </row>
    <row r="13" spans="1:12" s="155" customFormat="1" ht="15">
      <c r="A13" s="153" t="s">
        <v>691</v>
      </c>
      <c r="B13" s="36">
        <v>0</v>
      </c>
      <c r="C13" s="36">
        <v>0</v>
      </c>
      <c r="D13" s="610">
        <f>SUM(C13+B13)</f>
        <v>0</v>
      </c>
      <c r="E13" s="249"/>
      <c r="F13" s="1080" t="s">
        <v>11</v>
      </c>
      <c r="G13" s="1081"/>
      <c r="H13" s="1081"/>
      <c r="I13" s="1081"/>
      <c r="J13" s="114">
        <v>0</v>
      </c>
      <c r="K13" s="114">
        <v>0</v>
      </c>
      <c r="L13" s="618">
        <f>SUM(K13+J13)</f>
        <v>0</v>
      </c>
    </row>
    <row r="14" spans="1:12" ht="15">
      <c r="A14" s="13" t="s">
        <v>692</v>
      </c>
      <c r="B14" s="36">
        <v>63</v>
      </c>
      <c r="C14" s="36">
        <v>1405</v>
      </c>
      <c r="D14" s="611">
        <f aca="true" t="shared" si="0" ref="D14:D51">SUM(C14+B14)</f>
        <v>1468</v>
      </c>
      <c r="E14" s="248"/>
      <c r="F14" s="1080" t="s">
        <v>12</v>
      </c>
      <c r="G14" s="1081"/>
      <c r="H14" s="1081"/>
      <c r="I14" s="1081"/>
      <c r="J14" s="114">
        <v>663</v>
      </c>
      <c r="K14" s="114">
        <v>18</v>
      </c>
      <c r="L14" s="618">
        <f aca="true" t="shared" si="1" ref="L14:L33">SUM(K14+J14)</f>
        <v>681</v>
      </c>
    </row>
    <row r="15" spans="1:12" ht="15">
      <c r="A15" s="13" t="s">
        <v>693</v>
      </c>
      <c r="B15" s="36">
        <v>73</v>
      </c>
      <c r="C15" s="36">
        <v>1005</v>
      </c>
      <c r="D15" s="611">
        <f t="shared" si="0"/>
        <v>1078</v>
      </c>
      <c r="E15" s="248"/>
      <c r="F15" s="1080" t="s">
        <v>13</v>
      </c>
      <c r="G15" s="1081"/>
      <c r="H15" s="1081"/>
      <c r="I15" s="1081"/>
      <c r="J15" s="114">
        <v>610</v>
      </c>
      <c r="K15" s="114">
        <v>49</v>
      </c>
      <c r="L15" s="618">
        <f t="shared" si="1"/>
        <v>659</v>
      </c>
    </row>
    <row r="16" spans="1:12" ht="15">
      <c r="A16" s="13" t="s">
        <v>694</v>
      </c>
      <c r="B16" s="36">
        <v>28</v>
      </c>
      <c r="C16" s="36">
        <v>463</v>
      </c>
      <c r="D16" s="611">
        <f t="shared" si="0"/>
        <v>491</v>
      </c>
      <c r="E16" s="248"/>
      <c r="F16" s="1080" t="s">
        <v>14</v>
      </c>
      <c r="G16" s="1081"/>
      <c r="H16" s="1081"/>
      <c r="I16" s="1081"/>
      <c r="J16" s="114">
        <v>0</v>
      </c>
      <c r="K16" s="114">
        <v>0</v>
      </c>
      <c r="L16" s="618">
        <f t="shared" si="1"/>
        <v>0</v>
      </c>
    </row>
    <row r="17" spans="1:12" ht="15">
      <c r="A17" s="13" t="s">
        <v>695</v>
      </c>
      <c r="B17" s="36">
        <v>186</v>
      </c>
      <c r="C17" s="36">
        <v>513</v>
      </c>
      <c r="D17" s="611">
        <f t="shared" si="0"/>
        <v>699</v>
      </c>
      <c r="E17" s="248"/>
      <c r="F17" s="1080" t="s">
        <v>15</v>
      </c>
      <c r="G17" s="1081"/>
      <c r="H17" s="1081"/>
      <c r="I17" s="1081"/>
      <c r="J17" s="114">
        <v>0</v>
      </c>
      <c r="K17" s="114">
        <v>0</v>
      </c>
      <c r="L17" s="618">
        <f t="shared" si="1"/>
        <v>0</v>
      </c>
    </row>
    <row r="18" spans="1:12" ht="15">
      <c r="A18" s="13" t="s">
        <v>786</v>
      </c>
      <c r="B18" s="36">
        <v>94</v>
      </c>
      <c r="C18" s="36">
        <v>156</v>
      </c>
      <c r="D18" s="611">
        <f t="shared" si="0"/>
        <v>250</v>
      </c>
      <c r="E18" s="248"/>
      <c r="F18" s="1096" t="s">
        <v>16</v>
      </c>
      <c r="G18" s="1097"/>
      <c r="H18" s="1097"/>
      <c r="I18" s="1097"/>
      <c r="J18" s="114">
        <v>0</v>
      </c>
      <c r="K18" s="114">
        <v>0</v>
      </c>
      <c r="L18" s="618">
        <f t="shared" si="1"/>
        <v>0</v>
      </c>
    </row>
    <row r="19" spans="1:12" ht="15">
      <c r="A19" s="13" t="s">
        <v>696</v>
      </c>
      <c r="B19" s="36">
        <v>36</v>
      </c>
      <c r="C19" s="36">
        <v>276</v>
      </c>
      <c r="D19" s="611">
        <f t="shared" si="0"/>
        <v>312</v>
      </c>
      <c r="E19" s="248"/>
      <c r="F19" s="1096" t="s">
        <v>17</v>
      </c>
      <c r="G19" s="1097"/>
      <c r="H19" s="1097"/>
      <c r="I19" s="1098"/>
      <c r="J19" s="114">
        <v>0</v>
      </c>
      <c r="K19" s="114">
        <v>0</v>
      </c>
      <c r="L19" s="618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611">
        <f t="shared" si="0"/>
        <v>0</v>
      </c>
      <c r="E20" s="248"/>
      <c r="F20" s="1096" t="s">
        <v>18</v>
      </c>
      <c r="G20" s="1097"/>
      <c r="H20" s="1097"/>
      <c r="I20" s="1098"/>
      <c r="J20" s="114">
        <v>0</v>
      </c>
      <c r="K20" s="114">
        <v>0</v>
      </c>
      <c r="L20" s="618">
        <f t="shared" si="1"/>
        <v>0</v>
      </c>
    </row>
    <row r="21" spans="1:12" ht="15">
      <c r="A21" s="13" t="s">
        <v>698</v>
      </c>
      <c r="B21" s="36">
        <v>104</v>
      </c>
      <c r="C21" s="36">
        <v>217</v>
      </c>
      <c r="D21" s="611">
        <f t="shared" si="0"/>
        <v>321</v>
      </c>
      <c r="E21" s="248"/>
      <c r="F21" s="1096" t="s">
        <v>19</v>
      </c>
      <c r="G21" s="1097"/>
      <c r="H21" s="1097"/>
      <c r="I21" s="1098"/>
      <c r="J21" s="114">
        <v>31</v>
      </c>
      <c r="K21" s="114">
        <v>0</v>
      </c>
      <c r="L21" s="618">
        <f t="shared" si="1"/>
        <v>31</v>
      </c>
    </row>
    <row r="22" spans="1:12" ht="15">
      <c r="A22" s="13" t="s">
        <v>699</v>
      </c>
      <c r="B22" s="36">
        <v>56</v>
      </c>
      <c r="C22" s="36">
        <v>85</v>
      </c>
      <c r="D22" s="611">
        <f t="shared" si="0"/>
        <v>141</v>
      </c>
      <c r="E22" s="248"/>
      <c r="F22" s="1096" t="s">
        <v>20</v>
      </c>
      <c r="G22" s="1097"/>
      <c r="H22" s="1097"/>
      <c r="I22" s="1098"/>
      <c r="J22" s="114">
        <v>66</v>
      </c>
      <c r="K22" s="114">
        <v>89</v>
      </c>
      <c r="L22" s="618">
        <f t="shared" si="1"/>
        <v>155</v>
      </c>
    </row>
    <row r="23" spans="1:12" ht="15">
      <c r="A23" s="13" t="s">
        <v>700</v>
      </c>
      <c r="B23" s="36">
        <v>32</v>
      </c>
      <c r="C23" s="36">
        <v>198</v>
      </c>
      <c r="D23" s="611">
        <f t="shared" si="0"/>
        <v>230</v>
      </c>
      <c r="E23" s="248"/>
      <c r="F23" s="1096" t="s">
        <v>21</v>
      </c>
      <c r="G23" s="1097"/>
      <c r="H23" s="1097"/>
      <c r="I23" s="1098"/>
      <c r="J23" s="114">
        <v>0</v>
      </c>
      <c r="K23" s="114">
        <v>0</v>
      </c>
      <c r="L23" s="618">
        <f t="shared" si="1"/>
        <v>0</v>
      </c>
    </row>
    <row r="24" spans="1:12" ht="15">
      <c r="A24" s="13" t="s">
        <v>701</v>
      </c>
      <c r="B24" s="36">
        <v>40</v>
      </c>
      <c r="C24" s="36">
        <v>91</v>
      </c>
      <c r="D24" s="611">
        <f t="shared" si="0"/>
        <v>131</v>
      </c>
      <c r="E24" s="248"/>
      <c r="F24" s="1096" t="s">
        <v>22</v>
      </c>
      <c r="G24" s="1097"/>
      <c r="H24" s="1097"/>
      <c r="I24" s="1098"/>
      <c r="J24" s="114">
        <v>0</v>
      </c>
      <c r="K24" s="114">
        <v>0</v>
      </c>
      <c r="L24" s="618">
        <f t="shared" si="1"/>
        <v>0</v>
      </c>
    </row>
    <row r="25" spans="1:12" ht="15">
      <c r="A25" s="13" t="s">
        <v>702</v>
      </c>
      <c r="B25" s="36">
        <v>108</v>
      </c>
      <c r="C25" s="36">
        <v>367</v>
      </c>
      <c r="D25" s="611">
        <f t="shared" si="0"/>
        <v>475</v>
      </c>
      <c r="E25" s="248"/>
      <c r="F25" s="1096" t="s">
        <v>23</v>
      </c>
      <c r="G25" s="1097"/>
      <c r="H25" s="1097"/>
      <c r="I25" s="1098"/>
      <c r="J25" s="114">
        <v>0</v>
      </c>
      <c r="K25" s="114">
        <v>0</v>
      </c>
      <c r="L25" s="618">
        <f t="shared" si="1"/>
        <v>0</v>
      </c>
    </row>
    <row r="26" spans="1:12" ht="15">
      <c r="A26" s="13" t="s">
        <v>703</v>
      </c>
      <c r="B26" s="36">
        <v>35</v>
      </c>
      <c r="C26" s="36">
        <v>80</v>
      </c>
      <c r="D26" s="611">
        <f t="shared" si="0"/>
        <v>115</v>
      </c>
      <c r="E26" s="248"/>
      <c r="F26" s="1096" t="s">
        <v>24</v>
      </c>
      <c r="G26" s="1097"/>
      <c r="H26" s="1097"/>
      <c r="I26" s="1098"/>
      <c r="J26" s="114">
        <v>0</v>
      </c>
      <c r="K26" s="114">
        <v>0</v>
      </c>
      <c r="L26" s="618">
        <f t="shared" si="1"/>
        <v>0</v>
      </c>
    </row>
    <row r="27" spans="1:12" ht="15">
      <c r="A27" s="13" t="s">
        <v>704</v>
      </c>
      <c r="B27" s="36">
        <v>30</v>
      </c>
      <c r="C27" s="36">
        <v>51</v>
      </c>
      <c r="D27" s="611">
        <f t="shared" si="0"/>
        <v>81</v>
      </c>
      <c r="E27" s="248"/>
      <c r="F27" s="1096" t="s">
        <v>25</v>
      </c>
      <c r="G27" s="1097"/>
      <c r="H27" s="1097"/>
      <c r="I27" s="1098"/>
      <c r="J27" s="114">
        <v>0</v>
      </c>
      <c r="K27" s="114">
        <v>0</v>
      </c>
      <c r="L27" s="618">
        <f t="shared" si="1"/>
        <v>0</v>
      </c>
    </row>
    <row r="28" spans="1:12" ht="15">
      <c r="A28" s="13" t="s">
        <v>705</v>
      </c>
      <c r="B28" s="36">
        <v>18</v>
      </c>
      <c r="C28" s="36">
        <v>112</v>
      </c>
      <c r="D28" s="611">
        <f t="shared" si="0"/>
        <v>130</v>
      </c>
      <c r="E28" s="248"/>
      <c r="F28" s="1096" t="s">
        <v>26</v>
      </c>
      <c r="G28" s="1097"/>
      <c r="H28" s="1097"/>
      <c r="I28" s="1098"/>
      <c r="J28" s="114">
        <v>0</v>
      </c>
      <c r="K28" s="114">
        <v>0</v>
      </c>
      <c r="L28" s="618">
        <f t="shared" si="1"/>
        <v>0</v>
      </c>
    </row>
    <row r="29" spans="1:12" ht="15">
      <c r="A29" s="13" t="s">
        <v>706</v>
      </c>
      <c r="B29" s="36">
        <v>35</v>
      </c>
      <c r="C29" s="36">
        <v>79</v>
      </c>
      <c r="D29" s="611">
        <f t="shared" si="0"/>
        <v>114</v>
      </c>
      <c r="E29" s="248"/>
      <c r="F29" s="1096" t="s">
        <v>27</v>
      </c>
      <c r="G29" s="1097"/>
      <c r="H29" s="1097"/>
      <c r="I29" s="1098"/>
      <c r="J29" s="1073">
        <v>218</v>
      </c>
      <c r="K29" s="36">
        <v>0</v>
      </c>
      <c r="L29" s="618">
        <f>SUM(K29+J29)</f>
        <v>218</v>
      </c>
    </row>
    <row r="30" spans="1:12" ht="15">
      <c r="A30" s="13" t="s">
        <v>707</v>
      </c>
      <c r="B30" s="36">
        <v>0</v>
      </c>
      <c r="C30" s="36">
        <v>0</v>
      </c>
      <c r="D30" s="611">
        <f t="shared" si="0"/>
        <v>0</v>
      </c>
      <c r="E30" s="248"/>
      <c r="F30" s="1080" t="s">
        <v>28</v>
      </c>
      <c r="G30" s="1081"/>
      <c r="H30" s="1081"/>
      <c r="I30" s="1081"/>
      <c r="J30" s="115">
        <v>145</v>
      </c>
      <c r="K30" s="1074">
        <v>0</v>
      </c>
      <c r="L30" s="618">
        <f t="shared" si="1"/>
        <v>145</v>
      </c>
    </row>
    <row r="31" spans="1:12" ht="15">
      <c r="A31" s="13" t="s">
        <v>708</v>
      </c>
      <c r="B31" s="36">
        <v>15</v>
      </c>
      <c r="C31" s="36">
        <v>246</v>
      </c>
      <c r="D31" s="611">
        <f t="shared" si="0"/>
        <v>261</v>
      </c>
      <c r="E31" s="248"/>
      <c r="F31" s="1080" t="s">
        <v>29</v>
      </c>
      <c r="G31" s="1081"/>
      <c r="H31" s="1081"/>
      <c r="I31" s="1081"/>
      <c r="J31" s="36">
        <v>31292</v>
      </c>
      <c r="K31" s="37">
        <v>0</v>
      </c>
      <c r="L31" s="618">
        <f t="shared" si="1"/>
        <v>31292</v>
      </c>
    </row>
    <row r="32" spans="1:12" ht="15">
      <c r="A32" s="13" t="s">
        <v>787</v>
      </c>
      <c r="B32" s="36">
        <v>0</v>
      </c>
      <c r="C32" s="36">
        <v>0</v>
      </c>
      <c r="D32" s="611">
        <f t="shared" si="0"/>
        <v>0</v>
      </c>
      <c r="E32" s="248"/>
      <c r="F32" s="1080" t="s">
        <v>30</v>
      </c>
      <c r="G32" s="1081"/>
      <c r="H32" s="1081"/>
      <c r="I32" s="1081"/>
      <c r="J32" s="36">
        <v>0</v>
      </c>
      <c r="K32" s="36">
        <v>0</v>
      </c>
      <c r="L32" s="618">
        <f t="shared" si="1"/>
        <v>0</v>
      </c>
    </row>
    <row r="33" spans="1:12" s="17" customFormat="1" ht="15">
      <c r="A33" s="13" t="s">
        <v>788</v>
      </c>
      <c r="B33" s="36">
        <v>0</v>
      </c>
      <c r="C33" s="36">
        <v>0</v>
      </c>
      <c r="D33" s="611">
        <f t="shared" si="0"/>
        <v>0</v>
      </c>
      <c r="E33" s="250"/>
      <c r="F33" s="1080" t="s">
        <v>31</v>
      </c>
      <c r="G33" s="1081"/>
      <c r="H33" s="1081"/>
      <c r="I33" s="1081"/>
      <c r="J33" s="36">
        <v>0</v>
      </c>
      <c r="K33" s="36">
        <v>0</v>
      </c>
      <c r="L33" s="618">
        <f t="shared" si="1"/>
        <v>0</v>
      </c>
    </row>
    <row r="34" spans="1:12" s="17" customFormat="1" ht="15.75" thickBot="1">
      <c r="A34" s="13" t="s">
        <v>789</v>
      </c>
      <c r="B34" s="36">
        <v>77</v>
      </c>
      <c r="C34" s="36">
        <v>242</v>
      </c>
      <c r="D34" s="611">
        <f t="shared" si="0"/>
        <v>319</v>
      </c>
      <c r="E34" s="250"/>
      <c r="F34" s="1158" t="s">
        <v>76</v>
      </c>
      <c r="G34" s="1159"/>
      <c r="H34" s="1159"/>
      <c r="I34" s="1159"/>
      <c r="J34" s="116">
        <v>0</v>
      </c>
      <c r="K34" s="116">
        <v>0</v>
      </c>
      <c r="L34" s="619">
        <f>K34+J34</f>
        <v>0</v>
      </c>
    </row>
    <row r="35" spans="1:12" ht="15">
      <c r="A35" s="13" t="s">
        <v>709</v>
      </c>
      <c r="B35" s="36">
        <v>20</v>
      </c>
      <c r="C35" s="36">
        <v>377</v>
      </c>
      <c r="D35" s="611">
        <f t="shared" si="0"/>
        <v>397</v>
      </c>
      <c r="E35" s="248"/>
      <c r="F35" s="38" t="s">
        <v>32</v>
      </c>
      <c r="G35" s="39"/>
      <c r="H35" s="39"/>
      <c r="I35" s="39"/>
      <c r="J35" s="40"/>
      <c r="K35" s="40"/>
      <c r="L35" s="620">
        <v>0</v>
      </c>
    </row>
    <row r="36" spans="1:12" ht="15">
      <c r="A36" s="13" t="s">
        <v>710</v>
      </c>
      <c r="B36" s="36">
        <v>22</v>
      </c>
      <c r="C36" s="36">
        <v>92</v>
      </c>
      <c r="D36" s="611">
        <f t="shared" si="0"/>
        <v>114</v>
      </c>
      <c r="E36" s="248"/>
      <c r="F36" s="41" t="s">
        <v>33</v>
      </c>
      <c r="G36" s="42"/>
      <c r="H36" s="42"/>
      <c r="I36" s="42"/>
      <c r="J36" s="42"/>
      <c r="K36" s="43"/>
      <c r="L36" s="621">
        <v>0</v>
      </c>
    </row>
    <row r="37" spans="1:12" ht="15">
      <c r="A37" s="13" t="s">
        <v>711</v>
      </c>
      <c r="B37" s="36">
        <v>138</v>
      </c>
      <c r="C37" s="36">
        <v>164</v>
      </c>
      <c r="D37" s="611">
        <f t="shared" si="0"/>
        <v>302</v>
      </c>
      <c r="E37" s="248"/>
      <c r="F37" s="41" t="s">
        <v>34</v>
      </c>
      <c r="G37" s="42"/>
      <c r="H37" s="42"/>
      <c r="I37" s="42"/>
      <c r="J37" s="42"/>
      <c r="K37" s="43"/>
      <c r="L37" s="621">
        <v>0</v>
      </c>
    </row>
    <row r="38" spans="1:12" ht="15">
      <c r="A38" s="13" t="s">
        <v>712</v>
      </c>
      <c r="B38" s="36">
        <v>105</v>
      </c>
      <c r="C38" s="36">
        <v>246</v>
      </c>
      <c r="D38" s="611">
        <f t="shared" si="0"/>
        <v>351</v>
      </c>
      <c r="E38" s="248"/>
      <c r="F38" s="41" t="s">
        <v>35</v>
      </c>
      <c r="G38" s="42"/>
      <c r="H38" s="42"/>
      <c r="I38" s="42"/>
      <c r="J38" s="42"/>
      <c r="K38" s="43"/>
      <c r="L38" s="621">
        <v>4</v>
      </c>
    </row>
    <row r="39" spans="1:12" ht="15">
      <c r="A39" s="13" t="s">
        <v>785</v>
      </c>
      <c r="B39" s="36">
        <v>132</v>
      </c>
      <c r="C39" s="36">
        <v>267</v>
      </c>
      <c r="D39" s="611">
        <f t="shared" si="0"/>
        <v>399</v>
      </c>
      <c r="E39" s="248"/>
      <c r="F39" s="41" t="s">
        <v>36</v>
      </c>
      <c r="G39" s="42"/>
      <c r="H39" s="42"/>
      <c r="I39" s="42"/>
      <c r="J39" s="42"/>
      <c r="K39" s="43"/>
      <c r="L39" s="622">
        <v>0</v>
      </c>
    </row>
    <row r="40" spans="1:12" ht="15.75" thickBot="1">
      <c r="A40" s="13" t="s">
        <v>713</v>
      </c>
      <c r="B40" s="36">
        <v>267</v>
      </c>
      <c r="C40" s="36">
        <v>231</v>
      </c>
      <c r="D40" s="611">
        <f t="shared" si="0"/>
        <v>498</v>
      </c>
      <c r="E40" s="248"/>
      <c r="F40" s="44" t="s">
        <v>37</v>
      </c>
      <c r="G40" s="45"/>
      <c r="H40" s="45"/>
      <c r="I40" s="45"/>
      <c r="J40" s="45"/>
      <c r="K40" s="46"/>
      <c r="L40" s="623">
        <v>498</v>
      </c>
    </row>
    <row r="41" spans="1:12" ht="15.75" thickBot="1">
      <c r="A41" s="13" t="s">
        <v>714</v>
      </c>
      <c r="B41" s="36">
        <v>58</v>
      </c>
      <c r="C41" s="36">
        <v>175</v>
      </c>
      <c r="D41" s="611">
        <f t="shared" si="0"/>
        <v>233</v>
      </c>
      <c r="E41" s="248"/>
      <c r="F41" s="44" t="s">
        <v>791</v>
      </c>
      <c r="G41" s="45"/>
      <c r="H41" s="45"/>
      <c r="I41" s="45"/>
      <c r="J41" s="45"/>
      <c r="K41" s="46"/>
      <c r="L41" s="623">
        <v>0</v>
      </c>
    </row>
    <row r="42" spans="1:12" ht="15.75" thickBot="1">
      <c r="A42" s="13" t="s">
        <v>715</v>
      </c>
      <c r="B42" s="36">
        <v>111</v>
      </c>
      <c r="C42" s="36">
        <v>280</v>
      </c>
      <c r="D42" s="611">
        <f t="shared" si="0"/>
        <v>391</v>
      </c>
      <c r="E42" s="248"/>
      <c r="F42" s="44" t="s">
        <v>792</v>
      </c>
      <c r="G42" s="45"/>
      <c r="H42" s="45"/>
      <c r="I42" s="45"/>
      <c r="J42" s="45"/>
      <c r="K42" s="46"/>
      <c r="L42" s="623">
        <v>0</v>
      </c>
    </row>
    <row r="43" spans="1:12" ht="16.5" thickBot="1">
      <c r="A43" s="13" t="s">
        <v>716</v>
      </c>
      <c r="B43" s="36">
        <v>92</v>
      </c>
      <c r="C43" s="36">
        <v>42</v>
      </c>
      <c r="D43" s="611">
        <f t="shared" si="0"/>
        <v>134</v>
      </c>
      <c r="E43" s="251"/>
      <c r="F43" s="44" t="s">
        <v>793</v>
      </c>
      <c r="G43" s="45"/>
      <c r="H43" s="45"/>
      <c r="I43" s="45"/>
      <c r="J43" s="45"/>
      <c r="K43" s="46"/>
      <c r="L43" s="623">
        <v>0</v>
      </c>
    </row>
    <row r="44" spans="1:5" ht="15.75">
      <c r="A44" s="13" t="s">
        <v>717</v>
      </c>
      <c r="B44" s="36">
        <v>0</v>
      </c>
      <c r="C44" s="36">
        <v>2</v>
      </c>
      <c r="D44" s="611">
        <f t="shared" si="0"/>
        <v>2</v>
      </c>
      <c r="E44" s="251"/>
    </row>
    <row r="45" spans="1:9" ht="12" customHeight="1" thickBot="1">
      <c r="A45" s="13" t="s">
        <v>718</v>
      </c>
      <c r="B45" s="36">
        <v>0</v>
      </c>
      <c r="C45" s="36">
        <v>0</v>
      </c>
      <c r="D45" s="611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14</v>
      </c>
      <c r="C46" s="36">
        <v>0</v>
      </c>
      <c r="D46" s="611">
        <f t="shared" si="0"/>
        <v>14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23</v>
      </c>
      <c r="C47" s="36">
        <v>25</v>
      </c>
      <c r="D47" s="611">
        <f t="shared" si="0"/>
        <v>48</v>
      </c>
      <c r="E47" s="248"/>
      <c r="F47" s="20" t="s">
        <v>150</v>
      </c>
      <c r="G47" s="33"/>
      <c r="H47" s="33"/>
      <c r="I47" s="33"/>
      <c r="J47" s="147"/>
      <c r="K47" s="148"/>
      <c r="L47" s="624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>
        <v>18</v>
      </c>
      <c r="N48" s="1165"/>
      <c r="O48" s="1165"/>
      <c r="P48" s="1165"/>
      <c r="Q48" s="1165"/>
    </row>
    <row r="49" spans="1:17" ht="16.5">
      <c r="A49" s="13" t="s">
        <v>790</v>
      </c>
      <c r="B49" s="36">
        <v>280</v>
      </c>
      <c r="C49" s="36">
        <v>503</v>
      </c>
      <c r="D49" s="611">
        <f t="shared" si="0"/>
        <v>783</v>
      </c>
      <c r="E49" s="248"/>
      <c r="F49" s="20" t="s">
        <v>152</v>
      </c>
      <c r="G49" s="33"/>
      <c r="H49" s="33"/>
      <c r="I49" s="33"/>
      <c r="J49" s="147"/>
      <c r="K49" s="148"/>
      <c r="L49" s="624">
        <v>55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63</v>
      </c>
      <c r="C50" s="36">
        <v>282</v>
      </c>
      <c r="D50" s="612">
        <f t="shared" si="0"/>
        <v>345</v>
      </c>
      <c r="E50" s="248"/>
      <c r="F50" s="20" t="s">
        <v>153</v>
      </c>
      <c r="G50" s="33"/>
      <c r="H50" s="33"/>
      <c r="I50" s="33"/>
      <c r="J50" s="147"/>
      <c r="K50" s="148"/>
      <c r="L50" s="624">
        <v>0</v>
      </c>
    </row>
    <row r="51" spans="1:12" ht="17.25" thickBot="1">
      <c r="A51" s="112" t="s">
        <v>723</v>
      </c>
      <c r="B51" s="113">
        <f>SUM(B13:B50)</f>
        <v>2355</v>
      </c>
      <c r="C51" s="113">
        <f>SUM(C13:C50)</f>
        <v>8272</v>
      </c>
      <c r="D51" s="613">
        <f t="shared" si="0"/>
        <v>10627</v>
      </c>
      <c r="E51" s="248"/>
      <c r="F51" s="20" t="s">
        <v>154</v>
      </c>
      <c r="G51" s="33"/>
      <c r="H51" s="33"/>
      <c r="I51" s="33"/>
      <c r="J51" s="147"/>
      <c r="K51" s="148"/>
      <c r="L51" s="624">
        <v>3</v>
      </c>
    </row>
    <row r="52" spans="1:12" ht="17.25" thickBot="1">
      <c r="A52" s="197" t="s">
        <v>40</v>
      </c>
      <c r="B52" s="1189" t="s">
        <v>809</v>
      </c>
      <c r="C52" s="1190"/>
      <c r="D52" s="184">
        <v>6910</v>
      </c>
      <c r="E52" s="248"/>
      <c r="F52" s="20" t="s">
        <v>155</v>
      </c>
      <c r="G52" s="33"/>
      <c r="H52" s="33"/>
      <c r="I52" s="33"/>
      <c r="J52" s="147"/>
      <c r="K52" s="148"/>
      <c r="L52" s="624">
        <v>3438</v>
      </c>
    </row>
    <row r="53" spans="1:12" ht="16.5">
      <c r="A53" s="50" t="s">
        <v>42</v>
      </c>
      <c r="B53" s="51"/>
      <c r="C53" s="52"/>
      <c r="D53" s="1570">
        <f>SUM(D52+D51)</f>
        <v>17537</v>
      </c>
      <c r="E53" s="248"/>
      <c r="F53" s="20" t="s">
        <v>156</v>
      </c>
      <c r="G53" s="33"/>
      <c r="H53" s="33"/>
      <c r="I53" s="33"/>
      <c r="J53" s="147"/>
      <c r="K53" s="148"/>
      <c r="L53" s="624">
        <v>0</v>
      </c>
    </row>
    <row r="54" spans="1:12" ht="17.25" thickBot="1">
      <c r="A54" s="48" t="s">
        <v>43</v>
      </c>
      <c r="B54" s="49"/>
      <c r="C54" s="53" t="s">
        <v>44</v>
      </c>
      <c r="D54" s="1571"/>
      <c r="E54" s="248"/>
      <c r="F54" s="20" t="s">
        <v>157</v>
      </c>
      <c r="G54" s="33"/>
      <c r="H54" s="33"/>
      <c r="I54" s="33"/>
      <c r="J54" s="147"/>
      <c r="K54" s="148"/>
      <c r="L54" s="624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588" t="s">
        <v>1</v>
      </c>
      <c r="B64" s="1590" t="s">
        <v>46</v>
      </c>
      <c r="C64" s="625"/>
      <c r="D64" s="1592" t="s">
        <v>795</v>
      </c>
      <c r="E64" s="1592"/>
      <c r="F64" s="1593"/>
      <c r="G64" s="1594" t="s">
        <v>798</v>
      </c>
      <c r="H64" s="1572" t="s">
        <v>77</v>
      </c>
      <c r="I64" s="1574" t="s">
        <v>78</v>
      </c>
      <c r="J64" s="1574" t="s">
        <v>79</v>
      </c>
      <c r="K64" s="1574" t="s">
        <v>80</v>
      </c>
      <c r="L64" s="1582" t="s">
        <v>784</v>
      </c>
    </row>
    <row r="65" spans="1:14" ht="28.5" customHeight="1" thickBot="1">
      <c r="A65" s="1589"/>
      <c r="B65" s="1591"/>
      <c r="C65" s="626" t="s">
        <v>47</v>
      </c>
      <c r="D65" s="627" t="s">
        <v>796</v>
      </c>
      <c r="E65" s="627" t="s">
        <v>797</v>
      </c>
      <c r="F65" s="628" t="s">
        <v>48</v>
      </c>
      <c r="G65" s="1595"/>
      <c r="H65" s="1573"/>
      <c r="I65" s="1575"/>
      <c r="J65" s="1575"/>
      <c r="K65" s="1575"/>
      <c r="L65" s="1583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629">
        <f>E66+D66+C66</f>
        <v>0</v>
      </c>
      <c r="G66" s="159">
        <v>0</v>
      </c>
      <c r="H66" s="35">
        <v>0</v>
      </c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>
      <c r="A67" s="56" t="s">
        <v>131</v>
      </c>
      <c r="B67" s="162">
        <v>143</v>
      </c>
      <c r="C67" s="163">
        <v>139</v>
      </c>
      <c r="D67" s="164">
        <v>1</v>
      </c>
      <c r="E67" s="165">
        <v>0</v>
      </c>
      <c r="F67" s="630">
        <f aca="true" t="shared" si="2" ref="F67:F85">E67+D67+C67</f>
        <v>140</v>
      </c>
      <c r="G67" s="159">
        <v>499</v>
      </c>
      <c r="H67" s="35">
        <v>22</v>
      </c>
      <c r="I67" s="632">
        <f aca="true" t="shared" si="3" ref="I67:I86">_xlfn.IFERROR(SUM(H67*$N$66),0)</f>
        <v>682</v>
      </c>
      <c r="J67" s="633">
        <f aca="true" t="shared" si="4" ref="J67:J86">_xlfn.IFERROR(SUM(G67/I67)*100,0)</f>
        <v>73.16715542521995</v>
      </c>
      <c r="K67" s="634">
        <f aca="true" t="shared" si="5" ref="K67:K86">_xlfn.IFERROR(SUM(G67/F67),0)</f>
        <v>3.5642857142857145</v>
      </c>
      <c r="L67" s="58">
        <v>15</v>
      </c>
      <c r="N67" s="1210" t="s">
        <v>830</v>
      </c>
      <c r="O67" s="1211"/>
      <c r="P67" s="1212"/>
      <c r="Q67" s="1192" t="s">
        <v>834</v>
      </c>
      <c r="R67" s="1193"/>
      <c r="S67" s="1194"/>
    </row>
    <row r="68" spans="1:19" ht="15">
      <c r="A68" s="57" t="s">
        <v>132</v>
      </c>
      <c r="B68" s="162">
        <v>182</v>
      </c>
      <c r="C68" s="163">
        <v>176</v>
      </c>
      <c r="D68" s="164">
        <v>0</v>
      </c>
      <c r="E68" s="165">
        <v>0</v>
      </c>
      <c r="F68" s="630">
        <f t="shared" si="2"/>
        <v>176</v>
      </c>
      <c r="G68" s="159">
        <v>325</v>
      </c>
      <c r="H68" s="35">
        <v>20</v>
      </c>
      <c r="I68" s="632">
        <f t="shared" si="3"/>
        <v>620</v>
      </c>
      <c r="J68" s="633">
        <f t="shared" si="4"/>
        <v>52.41935483870967</v>
      </c>
      <c r="K68" s="634">
        <f t="shared" si="5"/>
        <v>1.8465909090909092</v>
      </c>
      <c r="L68" s="58">
        <v>18</v>
      </c>
      <c r="N68" s="1213"/>
      <c r="O68" s="1214"/>
      <c r="P68" s="1215"/>
      <c r="Q68" s="1195"/>
      <c r="R68" s="1196"/>
      <c r="S68" s="1197"/>
    </row>
    <row r="69" spans="1:19" ht="15">
      <c r="A69" s="56" t="s">
        <v>133</v>
      </c>
      <c r="B69" s="162">
        <v>0</v>
      </c>
      <c r="C69" s="163">
        <v>113</v>
      </c>
      <c r="D69" s="164">
        <v>0</v>
      </c>
      <c r="E69" s="165">
        <v>0</v>
      </c>
      <c r="F69" s="630">
        <f t="shared" si="2"/>
        <v>113</v>
      </c>
      <c r="G69" s="159">
        <v>338</v>
      </c>
      <c r="H69" s="35">
        <v>14</v>
      </c>
      <c r="I69" s="632">
        <f t="shared" si="3"/>
        <v>434</v>
      </c>
      <c r="J69" s="633">
        <f t="shared" si="4"/>
        <v>77.88018433179722</v>
      </c>
      <c r="K69" s="634">
        <f t="shared" si="5"/>
        <v>2.9911504424778763</v>
      </c>
      <c r="L69" s="58">
        <v>11</v>
      </c>
      <c r="N69" s="1213"/>
      <c r="O69" s="1214"/>
      <c r="P69" s="1215"/>
      <c r="Q69" s="1195"/>
      <c r="R69" s="1196"/>
      <c r="S69" s="1197"/>
    </row>
    <row r="70" spans="1:19" ht="15.75" thickBot="1">
      <c r="A70" s="56" t="s">
        <v>134</v>
      </c>
      <c r="B70" s="162">
        <v>160</v>
      </c>
      <c r="C70" s="163">
        <v>113</v>
      </c>
      <c r="D70" s="164">
        <v>10</v>
      </c>
      <c r="E70" s="165">
        <v>19</v>
      </c>
      <c r="F70" s="630">
        <f t="shared" si="2"/>
        <v>142</v>
      </c>
      <c r="G70" s="159">
        <v>490</v>
      </c>
      <c r="H70" s="35">
        <v>28</v>
      </c>
      <c r="I70" s="632">
        <f t="shared" si="3"/>
        <v>868</v>
      </c>
      <c r="J70" s="633">
        <f t="shared" si="4"/>
        <v>56.451612903225815</v>
      </c>
      <c r="K70" s="634">
        <f t="shared" si="5"/>
        <v>3.4507042253521125</v>
      </c>
      <c r="L70" s="58">
        <v>22</v>
      </c>
      <c r="N70" s="1216"/>
      <c r="O70" s="1217"/>
      <c r="P70" s="1218"/>
      <c r="Q70" s="1198"/>
      <c r="R70" s="1199"/>
      <c r="S70" s="1200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630">
        <f t="shared" si="2"/>
        <v>0</v>
      </c>
      <c r="G71" s="159">
        <v>0</v>
      </c>
      <c r="H71" s="35">
        <v>0</v>
      </c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>
        <v>0</v>
      </c>
      <c r="O71" s="101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630">
        <f t="shared" si="2"/>
        <v>0</v>
      </c>
      <c r="G72" s="159">
        <v>0</v>
      </c>
      <c r="H72" s="35">
        <v>0</v>
      </c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>
        <v>0</v>
      </c>
      <c r="N72" s="1192" t="s">
        <v>831</v>
      </c>
      <c r="O72" s="1193"/>
      <c r="P72" s="1194"/>
      <c r="Q72" s="1201" t="s">
        <v>835</v>
      </c>
      <c r="R72" s="1202"/>
      <c r="S72" s="1203"/>
    </row>
    <row r="73" spans="1:19" ht="15">
      <c r="A73" s="56" t="s">
        <v>137</v>
      </c>
      <c r="B73" s="162">
        <v>0</v>
      </c>
      <c r="C73" s="163">
        <v>3</v>
      </c>
      <c r="D73" s="164">
        <v>0</v>
      </c>
      <c r="E73" s="165">
        <v>0</v>
      </c>
      <c r="F73" s="630">
        <f t="shared" si="2"/>
        <v>3</v>
      </c>
      <c r="G73" s="159">
        <v>11</v>
      </c>
      <c r="H73" s="35">
        <v>1</v>
      </c>
      <c r="I73" s="632">
        <f t="shared" si="3"/>
        <v>31</v>
      </c>
      <c r="J73" s="633">
        <f t="shared" si="4"/>
        <v>35.483870967741936</v>
      </c>
      <c r="K73" s="634">
        <f t="shared" si="5"/>
        <v>3.6666666666666665</v>
      </c>
      <c r="L73" s="58">
        <v>0</v>
      </c>
      <c r="N73" s="1195"/>
      <c r="O73" s="1196"/>
      <c r="P73" s="1197"/>
      <c r="Q73" s="1204"/>
      <c r="R73" s="1205"/>
      <c r="S73" s="1206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630">
        <f t="shared" si="2"/>
        <v>0</v>
      </c>
      <c r="G74" s="159">
        <v>0</v>
      </c>
      <c r="H74" s="35">
        <v>0</v>
      </c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>
        <v>0</v>
      </c>
      <c r="N74" s="1198"/>
      <c r="O74" s="1199"/>
      <c r="P74" s="1200"/>
      <c r="Q74" s="1207"/>
      <c r="R74" s="1208"/>
      <c r="S74" s="1209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630">
        <f t="shared" si="2"/>
        <v>0</v>
      </c>
      <c r="G75" s="159">
        <v>0</v>
      </c>
      <c r="H75" s="35">
        <v>0</v>
      </c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>
        <v>0</v>
      </c>
      <c r="N75" s="1213" t="s">
        <v>832</v>
      </c>
      <c r="O75" s="1214"/>
      <c r="P75" s="1215"/>
    </row>
    <row r="76" spans="1:16" ht="15">
      <c r="A76" s="56" t="s">
        <v>140</v>
      </c>
      <c r="B76" s="162">
        <v>145</v>
      </c>
      <c r="C76" s="163">
        <v>132</v>
      </c>
      <c r="D76" s="164">
        <v>0</v>
      </c>
      <c r="E76" s="165">
        <v>1</v>
      </c>
      <c r="F76" s="630">
        <f t="shared" si="2"/>
        <v>133</v>
      </c>
      <c r="G76" s="159">
        <v>461</v>
      </c>
      <c r="H76" s="35">
        <v>13</v>
      </c>
      <c r="I76" s="632">
        <f t="shared" si="3"/>
        <v>403</v>
      </c>
      <c r="J76" s="633">
        <f t="shared" si="4"/>
        <v>114.39205955334988</v>
      </c>
      <c r="K76" s="634">
        <f t="shared" si="5"/>
        <v>3.4661654135338344</v>
      </c>
      <c r="L76" s="58">
        <v>10</v>
      </c>
      <c r="N76" s="1213"/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630">
        <f t="shared" si="2"/>
        <v>0</v>
      </c>
      <c r="G77" s="159">
        <v>0</v>
      </c>
      <c r="H77" s="35">
        <v>0</v>
      </c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>
        <v>0</v>
      </c>
      <c r="N77" s="1213"/>
      <c r="O77" s="1214"/>
      <c r="P77" s="1215"/>
    </row>
    <row r="78" spans="1:16" ht="15.75" thickBot="1">
      <c r="A78" s="56" t="s">
        <v>142</v>
      </c>
      <c r="B78" s="162">
        <v>0</v>
      </c>
      <c r="C78" s="163">
        <v>13</v>
      </c>
      <c r="D78" s="164">
        <v>0</v>
      </c>
      <c r="E78" s="165">
        <v>0</v>
      </c>
      <c r="F78" s="630">
        <f t="shared" si="2"/>
        <v>13</v>
      </c>
      <c r="G78" s="159">
        <v>52</v>
      </c>
      <c r="H78" s="35">
        <v>2</v>
      </c>
      <c r="I78" s="632">
        <f t="shared" si="3"/>
        <v>62</v>
      </c>
      <c r="J78" s="633">
        <f t="shared" si="4"/>
        <v>83.87096774193549</v>
      </c>
      <c r="K78" s="634">
        <f t="shared" si="5"/>
        <v>4</v>
      </c>
      <c r="L78" s="58">
        <v>0</v>
      </c>
      <c r="N78" s="1216"/>
      <c r="O78" s="1217"/>
      <c r="P78" s="1218"/>
    </row>
    <row r="79" spans="1:16" ht="1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630">
        <f t="shared" si="2"/>
        <v>0</v>
      </c>
      <c r="G79" s="159">
        <v>0</v>
      </c>
      <c r="H79" s="35">
        <v>0</v>
      </c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>
        <v>0</v>
      </c>
      <c r="N79" s="1192" t="s">
        <v>833</v>
      </c>
      <c r="O79" s="1193"/>
      <c r="P79" s="1194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630">
        <f t="shared" si="2"/>
        <v>0</v>
      </c>
      <c r="G80" s="159">
        <v>0</v>
      </c>
      <c r="H80" s="35">
        <v>0</v>
      </c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>
        <v>0</v>
      </c>
      <c r="N80" s="1195"/>
      <c r="O80" s="1196"/>
      <c r="P80" s="1197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630">
        <f t="shared" si="2"/>
        <v>0</v>
      </c>
      <c r="G81" s="159">
        <v>0</v>
      </c>
      <c r="H81" s="35">
        <v>0</v>
      </c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>
        <v>0</v>
      </c>
      <c r="N81" s="1195"/>
      <c r="O81" s="1196"/>
      <c r="P81" s="1197"/>
    </row>
    <row r="82" spans="1:16" ht="15.75" thickBot="1">
      <c r="A82" s="56" t="s">
        <v>146</v>
      </c>
      <c r="B82" s="162">
        <v>0</v>
      </c>
      <c r="C82" s="163">
        <v>0</v>
      </c>
      <c r="D82" s="164">
        <v>0</v>
      </c>
      <c r="E82" s="165">
        <v>0</v>
      </c>
      <c r="F82" s="630">
        <f t="shared" si="2"/>
        <v>0</v>
      </c>
      <c r="G82" s="159">
        <v>0</v>
      </c>
      <c r="H82" s="35">
        <v>0</v>
      </c>
      <c r="I82" s="632">
        <f t="shared" si="3"/>
        <v>0</v>
      </c>
      <c r="J82" s="633">
        <f t="shared" si="4"/>
        <v>0</v>
      </c>
      <c r="K82" s="634">
        <f t="shared" si="5"/>
        <v>0</v>
      </c>
      <c r="L82" s="58">
        <v>6</v>
      </c>
      <c r="N82" s="1198"/>
      <c r="O82" s="1199"/>
      <c r="P82" s="1200"/>
    </row>
    <row r="83" spans="1:12" ht="15">
      <c r="A83" s="56" t="s">
        <v>147</v>
      </c>
      <c r="B83" s="162">
        <v>22</v>
      </c>
      <c r="C83" s="163">
        <v>19</v>
      </c>
      <c r="D83" s="164">
        <v>0</v>
      </c>
      <c r="E83" s="165">
        <v>0</v>
      </c>
      <c r="F83" s="630">
        <f t="shared" si="2"/>
        <v>19</v>
      </c>
      <c r="G83" s="159">
        <v>124</v>
      </c>
      <c r="H83" s="35">
        <v>7</v>
      </c>
      <c r="I83" s="632">
        <f t="shared" si="3"/>
        <v>217</v>
      </c>
      <c r="J83" s="633">
        <f t="shared" si="4"/>
        <v>57.14285714285714</v>
      </c>
      <c r="K83" s="634">
        <f t="shared" si="5"/>
        <v>6.526315789473684</v>
      </c>
      <c r="L83" s="58">
        <v>5</v>
      </c>
    </row>
    <row r="84" spans="1:12" ht="15">
      <c r="A84" s="56" t="s">
        <v>148</v>
      </c>
      <c r="B84" s="162">
        <v>0</v>
      </c>
      <c r="C84" s="163">
        <v>41</v>
      </c>
      <c r="D84" s="164">
        <v>1</v>
      </c>
      <c r="E84" s="165">
        <v>8</v>
      </c>
      <c r="F84" s="630">
        <f t="shared" si="2"/>
        <v>50</v>
      </c>
      <c r="G84" s="159">
        <v>258</v>
      </c>
      <c r="H84" s="35">
        <v>7</v>
      </c>
      <c r="I84" s="632">
        <f t="shared" si="3"/>
        <v>217</v>
      </c>
      <c r="J84" s="633">
        <f t="shared" si="4"/>
        <v>118.89400921658986</v>
      </c>
      <c r="K84" s="634">
        <f t="shared" si="5"/>
        <v>5.16</v>
      </c>
      <c r="L84" s="58">
        <v>0</v>
      </c>
    </row>
    <row r="85" spans="1:12" ht="15">
      <c r="A85" s="56" t="s">
        <v>149</v>
      </c>
      <c r="B85" s="162">
        <v>0</v>
      </c>
      <c r="C85" s="163">
        <v>0</v>
      </c>
      <c r="D85" s="164">
        <v>0</v>
      </c>
      <c r="E85" s="165">
        <v>0</v>
      </c>
      <c r="F85" s="630">
        <f t="shared" si="2"/>
        <v>0</v>
      </c>
      <c r="G85" s="159">
        <v>0</v>
      </c>
      <c r="H85" s="35">
        <v>0</v>
      </c>
      <c r="I85" s="632">
        <f t="shared" si="3"/>
        <v>0</v>
      </c>
      <c r="J85" s="633">
        <f t="shared" si="4"/>
        <v>0</v>
      </c>
      <c r="K85" s="634">
        <f t="shared" si="5"/>
        <v>0</v>
      </c>
      <c r="L85" s="58">
        <v>0</v>
      </c>
    </row>
    <row r="86" spans="1:12" ht="15.75" thickBot="1">
      <c r="A86" s="635" t="s">
        <v>6</v>
      </c>
      <c r="B86" s="636">
        <f aca="true" t="shared" si="6" ref="B86:H86">SUM(B66:B85)</f>
        <v>652</v>
      </c>
      <c r="C86" s="637">
        <f t="shared" si="6"/>
        <v>749</v>
      </c>
      <c r="D86" s="631">
        <f t="shared" si="6"/>
        <v>12</v>
      </c>
      <c r="E86" s="631">
        <f t="shared" si="6"/>
        <v>28</v>
      </c>
      <c r="F86" s="631">
        <f t="shared" si="6"/>
        <v>789</v>
      </c>
      <c r="G86" s="638">
        <f t="shared" si="6"/>
        <v>2558</v>
      </c>
      <c r="H86" s="631">
        <f t="shared" si="6"/>
        <v>114</v>
      </c>
      <c r="I86" s="631">
        <f t="shared" si="3"/>
        <v>3534</v>
      </c>
      <c r="J86" s="631">
        <f t="shared" si="4"/>
        <v>72.38256932654215</v>
      </c>
      <c r="K86" s="631">
        <f t="shared" si="5"/>
        <v>3.242078580481622</v>
      </c>
      <c r="L86" s="639">
        <f>SUM(L66:L85)</f>
        <v>87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584" t="s">
        <v>735</v>
      </c>
      <c r="B89" s="1585"/>
      <c r="C89" s="1576" t="s">
        <v>733</v>
      </c>
      <c r="D89" s="1577"/>
      <c r="E89" s="1577"/>
      <c r="F89" s="1577"/>
      <c r="G89" s="1577"/>
      <c r="H89" s="1577"/>
      <c r="I89" s="1577"/>
      <c r="J89" s="157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86"/>
      <c r="B90" s="1587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67" t="s">
        <v>41</v>
      </c>
      <c r="B91" s="72" t="s">
        <v>731</v>
      </c>
      <c r="C91" s="73">
        <v>1</v>
      </c>
      <c r="D91" s="74">
        <v>27</v>
      </c>
      <c r="E91" s="74">
        <v>28</v>
      </c>
      <c r="F91" s="74">
        <v>23</v>
      </c>
      <c r="G91" s="74">
        <v>16</v>
      </c>
      <c r="H91" s="74">
        <v>4</v>
      </c>
      <c r="I91" s="74">
        <v>1</v>
      </c>
      <c r="J91" s="61">
        <v>0</v>
      </c>
      <c r="K91" s="654">
        <f aca="true" t="shared" si="7" ref="K91:K99">SUM(J91+I91+H91+G91+F91+E91+D91+C91)</f>
        <v>100</v>
      </c>
      <c r="L91" s="6"/>
      <c r="M91" s="6"/>
      <c r="N91" s="6"/>
      <c r="O91" s="6"/>
      <c r="P91" s="6"/>
      <c r="Q91" s="6"/>
      <c r="R91" s="6"/>
    </row>
    <row r="92" spans="1:11" ht="15">
      <c r="A92" s="1568"/>
      <c r="B92" s="68" t="s">
        <v>730</v>
      </c>
      <c r="C92" s="70">
        <v>1</v>
      </c>
      <c r="D92" s="67">
        <v>28</v>
      </c>
      <c r="E92" s="67">
        <v>35</v>
      </c>
      <c r="F92" s="67">
        <v>31</v>
      </c>
      <c r="G92" s="67">
        <v>15</v>
      </c>
      <c r="H92" s="67">
        <v>4</v>
      </c>
      <c r="I92" s="67">
        <v>1</v>
      </c>
      <c r="J92" s="71">
        <v>1</v>
      </c>
      <c r="K92" s="655">
        <f t="shared" si="7"/>
        <v>116</v>
      </c>
    </row>
    <row r="93" spans="1:11" ht="15.75" thickBot="1">
      <c r="A93" s="1569"/>
      <c r="B93" s="644" t="s">
        <v>6</v>
      </c>
      <c r="C93" s="645">
        <f aca="true" t="shared" si="8" ref="C93:J93">SUM(C91+C92)</f>
        <v>2</v>
      </c>
      <c r="D93" s="646">
        <f t="shared" si="8"/>
        <v>55</v>
      </c>
      <c r="E93" s="646">
        <f t="shared" si="8"/>
        <v>63</v>
      </c>
      <c r="F93" s="646">
        <f t="shared" si="8"/>
        <v>54</v>
      </c>
      <c r="G93" s="646">
        <f t="shared" si="8"/>
        <v>31</v>
      </c>
      <c r="H93" s="646">
        <f t="shared" si="8"/>
        <v>8</v>
      </c>
      <c r="I93" s="646">
        <f t="shared" si="8"/>
        <v>2</v>
      </c>
      <c r="J93" s="647">
        <f t="shared" si="8"/>
        <v>1</v>
      </c>
      <c r="K93" s="648">
        <f t="shared" si="7"/>
        <v>216</v>
      </c>
    </row>
    <row r="94" spans="1:11" ht="15.75" thickBot="1">
      <c r="A94" s="141"/>
      <c r="B94" s="133" t="s">
        <v>729</v>
      </c>
      <c r="C94" s="134">
        <v>0</v>
      </c>
      <c r="D94" s="135">
        <v>1</v>
      </c>
      <c r="E94" s="135">
        <v>5</v>
      </c>
      <c r="F94" s="135">
        <v>2</v>
      </c>
      <c r="G94" s="135">
        <v>0</v>
      </c>
      <c r="H94" s="135">
        <v>0</v>
      </c>
      <c r="I94" s="135">
        <v>0</v>
      </c>
      <c r="J94" s="136">
        <v>0</v>
      </c>
      <c r="K94" s="656">
        <f t="shared" si="7"/>
        <v>8</v>
      </c>
    </row>
    <row r="95" spans="1:11" ht="15">
      <c r="A95" s="1579" t="s">
        <v>55</v>
      </c>
      <c r="B95" s="60" t="s">
        <v>728</v>
      </c>
      <c r="C95" s="73">
        <v>2</v>
      </c>
      <c r="D95" s="74">
        <v>53</v>
      </c>
      <c r="E95" s="74">
        <v>68</v>
      </c>
      <c r="F95" s="74">
        <v>56</v>
      </c>
      <c r="G95" s="74">
        <v>30</v>
      </c>
      <c r="H95" s="74">
        <v>8</v>
      </c>
      <c r="I95" s="74">
        <v>2</v>
      </c>
      <c r="J95" s="61">
        <v>1</v>
      </c>
      <c r="K95" s="654">
        <f t="shared" si="7"/>
        <v>220</v>
      </c>
    </row>
    <row r="96" spans="1:11" ht="15">
      <c r="A96" s="1580"/>
      <c r="B96" s="131" t="s">
        <v>727</v>
      </c>
      <c r="C96" s="70">
        <v>0</v>
      </c>
      <c r="D96" s="67">
        <v>2</v>
      </c>
      <c r="E96" s="67">
        <v>0</v>
      </c>
      <c r="F96" s="67">
        <v>0</v>
      </c>
      <c r="G96" s="67">
        <v>1</v>
      </c>
      <c r="H96" s="67">
        <v>0</v>
      </c>
      <c r="I96" s="67">
        <v>1</v>
      </c>
      <c r="J96" s="71">
        <v>0</v>
      </c>
      <c r="K96" s="655">
        <f t="shared" si="7"/>
        <v>4</v>
      </c>
    </row>
    <row r="97" spans="1:18" ht="15.75" thickBot="1">
      <c r="A97" s="1581"/>
      <c r="B97" s="649" t="s">
        <v>6</v>
      </c>
      <c r="C97" s="650">
        <f>C96+C95</f>
        <v>2</v>
      </c>
      <c r="D97" s="651">
        <f aca="true" t="shared" si="9" ref="D97:J97">D96+D95</f>
        <v>55</v>
      </c>
      <c r="E97" s="651">
        <f t="shared" si="9"/>
        <v>68</v>
      </c>
      <c r="F97" s="651">
        <f t="shared" si="9"/>
        <v>56</v>
      </c>
      <c r="G97" s="651">
        <f t="shared" si="9"/>
        <v>31</v>
      </c>
      <c r="H97" s="651">
        <f t="shared" si="9"/>
        <v>8</v>
      </c>
      <c r="I97" s="651">
        <f t="shared" si="9"/>
        <v>3</v>
      </c>
      <c r="J97" s="652">
        <f t="shared" si="9"/>
        <v>1</v>
      </c>
      <c r="K97" s="648">
        <f t="shared" si="7"/>
        <v>224</v>
      </c>
      <c r="R97" s="18"/>
    </row>
    <row r="98" spans="1:11" ht="15">
      <c r="A98" s="75"/>
      <c r="B98" s="72" t="s">
        <v>726</v>
      </c>
      <c r="C98" s="73">
        <v>0</v>
      </c>
      <c r="D98" s="74">
        <v>9</v>
      </c>
      <c r="E98" s="74">
        <v>13</v>
      </c>
      <c r="F98" s="74">
        <v>4</v>
      </c>
      <c r="G98" s="74">
        <v>4</v>
      </c>
      <c r="H98" s="74">
        <v>1</v>
      </c>
      <c r="I98" s="74">
        <v>1</v>
      </c>
      <c r="J98" s="61">
        <v>0</v>
      </c>
      <c r="K98" s="654">
        <f t="shared" si="7"/>
        <v>32</v>
      </c>
    </row>
    <row r="99" spans="1:11" ht="15.75" thickBot="1">
      <c r="A99" s="76"/>
      <c r="B99" s="77" t="s">
        <v>732</v>
      </c>
      <c r="C99" s="32">
        <v>0</v>
      </c>
      <c r="D99" s="63">
        <v>7</v>
      </c>
      <c r="E99" s="63">
        <v>8</v>
      </c>
      <c r="F99" s="63">
        <v>11</v>
      </c>
      <c r="G99" s="63">
        <v>6</v>
      </c>
      <c r="H99" s="63">
        <v>0</v>
      </c>
      <c r="I99" s="63">
        <v>1</v>
      </c>
      <c r="J99" s="62">
        <v>0</v>
      </c>
      <c r="K99" s="648">
        <f t="shared" si="7"/>
        <v>33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1169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7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6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13040641.79</v>
      </c>
      <c r="G106" s="1131"/>
      <c r="H106" s="54"/>
      <c r="I106" s="54"/>
      <c r="J106" s="54"/>
      <c r="K106" s="54"/>
      <c r="L106" s="54"/>
      <c r="M106" s="6"/>
    </row>
    <row r="107" spans="1:13" ht="15">
      <c r="A107" s="1563" t="s">
        <v>62</v>
      </c>
      <c r="B107" s="1564"/>
      <c r="C107" s="1564"/>
      <c r="D107" s="1564"/>
      <c r="E107" s="1564"/>
      <c r="F107" s="1565">
        <f>SUM(F105+F106)</f>
        <v>36057059.79</v>
      </c>
      <c r="G107" s="1566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708979.83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4147325.51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348265.33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989527.56</v>
      </c>
      <c r="G111" s="1131"/>
      <c r="H111" s="54"/>
      <c r="I111" s="54"/>
      <c r="J111" s="54"/>
      <c r="K111" s="54"/>
      <c r="L111" s="54"/>
      <c r="M111" s="6"/>
    </row>
    <row r="112" spans="1:13" ht="15">
      <c r="A112" s="1563" t="s">
        <v>66</v>
      </c>
      <c r="B112" s="1564"/>
      <c r="C112" s="1564"/>
      <c r="D112" s="1564"/>
      <c r="E112" s="1564"/>
      <c r="F112" s="1565">
        <f>SUM(F108+F109+F110+F111)</f>
        <v>6194098.23</v>
      </c>
      <c r="G112" s="1566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420772050.68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846</v>
      </c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6" dxfId="0" operator="equal">
      <formula>""</formula>
    </cfRule>
  </conditionalFormatting>
  <conditionalFormatting sqref="A118">
    <cfRule type="cellIs" priority="4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12">
      <selection activeCell="F57" sqref="F5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635" t="s">
        <v>1</v>
      </c>
      <c r="B11" s="657" t="s">
        <v>2</v>
      </c>
      <c r="C11" s="658" t="s">
        <v>724</v>
      </c>
      <c r="D11" s="1637" t="s">
        <v>3</v>
      </c>
      <c r="E11" s="248"/>
      <c r="F11" s="1639" t="s">
        <v>725</v>
      </c>
      <c r="G11" s="1640"/>
      <c r="H11" s="1640"/>
      <c r="I11" s="1641"/>
      <c r="J11" s="665" t="s">
        <v>4</v>
      </c>
      <c r="K11" s="666" t="s">
        <v>5</v>
      </c>
      <c r="L11" s="1643" t="s">
        <v>6</v>
      </c>
      <c r="N11" s="1165"/>
      <c r="O11" s="1165"/>
      <c r="P11" s="1165"/>
      <c r="Q11" s="1165"/>
    </row>
    <row r="12" spans="1:12" ht="15.75" customHeight="1" thickBot="1">
      <c r="A12" s="1636"/>
      <c r="B12" s="659" t="s">
        <v>7</v>
      </c>
      <c r="C12" s="660" t="s">
        <v>8</v>
      </c>
      <c r="D12" s="1638"/>
      <c r="E12" s="248"/>
      <c r="F12" s="1642"/>
      <c r="G12" s="1623"/>
      <c r="H12" s="1623"/>
      <c r="I12" s="1624"/>
      <c r="J12" s="667" t="s">
        <v>9</v>
      </c>
      <c r="K12" s="668" t="s">
        <v>10</v>
      </c>
      <c r="L12" s="1644"/>
    </row>
    <row r="13" spans="1:12" s="155" customFormat="1" ht="15">
      <c r="A13" s="153" t="s">
        <v>691</v>
      </c>
      <c r="B13" s="36">
        <v>0</v>
      </c>
      <c r="C13" s="36">
        <v>0</v>
      </c>
      <c r="D13" s="661">
        <f>SUM(C13+B13)</f>
        <v>0</v>
      </c>
      <c r="E13" s="249"/>
      <c r="F13" s="1080" t="s">
        <v>11</v>
      </c>
      <c r="G13" s="1081"/>
      <c r="H13" s="1081"/>
      <c r="I13" s="1081"/>
      <c r="J13" s="114"/>
      <c r="K13" s="114"/>
      <c r="L13" s="669">
        <f>SUM(K13+J13)</f>
        <v>0</v>
      </c>
    </row>
    <row r="14" spans="1:12" ht="15">
      <c r="A14" s="13" t="s">
        <v>692</v>
      </c>
      <c r="B14" s="36">
        <v>20</v>
      </c>
      <c r="C14" s="36">
        <v>1164</v>
      </c>
      <c r="D14" s="662">
        <f aca="true" t="shared" si="0" ref="D14:D51">SUM(C14+B14)</f>
        <v>1184</v>
      </c>
      <c r="E14" s="248"/>
      <c r="F14" s="1080" t="s">
        <v>12</v>
      </c>
      <c r="G14" s="1081"/>
      <c r="H14" s="1081"/>
      <c r="I14" s="1081"/>
      <c r="J14" s="114">
        <v>507</v>
      </c>
      <c r="K14" s="114">
        <v>138</v>
      </c>
      <c r="L14" s="669">
        <f aca="true" t="shared" si="1" ref="L14:L33">SUM(K14+J14)</f>
        <v>645</v>
      </c>
    </row>
    <row r="15" spans="1:12" ht="15">
      <c r="A15" s="13" t="s">
        <v>693</v>
      </c>
      <c r="B15" s="36">
        <v>75</v>
      </c>
      <c r="C15" s="36">
        <v>855</v>
      </c>
      <c r="D15" s="662">
        <f t="shared" si="0"/>
        <v>930</v>
      </c>
      <c r="E15" s="248"/>
      <c r="F15" s="1080" t="s">
        <v>13</v>
      </c>
      <c r="G15" s="1081"/>
      <c r="H15" s="1081"/>
      <c r="I15" s="1081"/>
      <c r="J15" s="114">
        <v>759</v>
      </c>
      <c r="K15" s="114">
        <v>108</v>
      </c>
      <c r="L15" s="669">
        <f t="shared" si="1"/>
        <v>867</v>
      </c>
    </row>
    <row r="16" spans="1:12" ht="15">
      <c r="A16" s="13" t="s">
        <v>694</v>
      </c>
      <c r="B16" s="36">
        <v>27</v>
      </c>
      <c r="C16" s="36">
        <v>505</v>
      </c>
      <c r="D16" s="662">
        <f t="shared" si="0"/>
        <v>532</v>
      </c>
      <c r="E16" s="248"/>
      <c r="F16" s="1080" t="s">
        <v>14</v>
      </c>
      <c r="G16" s="1081"/>
      <c r="H16" s="1081"/>
      <c r="I16" s="1081"/>
      <c r="J16" s="114">
        <v>0</v>
      </c>
      <c r="K16" s="114">
        <v>0</v>
      </c>
      <c r="L16" s="669">
        <f t="shared" si="1"/>
        <v>0</v>
      </c>
    </row>
    <row r="17" spans="1:12" ht="15">
      <c r="A17" s="13" t="s">
        <v>695</v>
      </c>
      <c r="B17" s="36">
        <v>103</v>
      </c>
      <c r="C17" s="36">
        <v>424</v>
      </c>
      <c r="D17" s="662">
        <f t="shared" si="0"/>
        <v>527</v>
      </c>
      <c r="E17" s="248"/>
      <c r="F17" s="1080" t="s">
        <v>15</v>
      </c>
      <c r="G17" s="1081"/>
      <c r="H17" s="1081"/>
      <c r="I17" s="1081"/>
      <c r="J17" s="114">
        <v>0</v>
      </c>
      <c r="K17" s="114">
        <v>0</v>
      </c>
      <c r="L17" s="669">
        <f t="shared" si="1"/>
        <v>0</v>
      </c>
    </row>
    <row r="18" spans="1:12" ht="15">
      <c r="A18" s="13" t="s">
        <v>786</v>
      </c>
      <c r="B18" s="36">
        <v>78</v>
      </c>
      <c r="C18" s="36">
        <v>84</v>
      </c>
      <c r="D18" s="662">
        <f t="shared" si="0"/>
        <v>162</v>
      </c>
      <c r="E18" s="248"/>
      <c r="F18" s="1096" t="s">
        <v>16</v>
      </c>
      <c r="G18" s="1097"/>
      <c r="H18" s="1097"/>
      <c r="I18" s="1097"/>
      <c r="J18" s="114">
        <v>0</v>
      </c>
      <c r="K18" s="114">
        <v>0</v>
      </c>
      <c r="L18" s="669">
        <f t="shared" si="1"/>
        <v>0</v>
      </c>
    </row>
    <row r="19" spans="1:12" ht="15">
      <c r="A19" s="13" t="s">
        <v>696</v>
      </c>
      <c r="B19" s="36">
        <v>75</v>
      </c>
      <c r="C19" s="36">
        <v>207</v>
      </c>
      <c r="D19" s="662">
        <f t="shared" si="0"/>
        <v>282</v>
      </c>
      <c r="E19" s="248"/>
      <c r="F19" s="1096" t="s">
        <v>17</v>
      </c>
      <c r="G19" s="1097"/>
      <c r="H19" s="1097"/>
      <c r="I19" s="1098"/>
      <c r="J19" s="114">
        <v>0</v>
      </c>
      <c r="K19" s="114">
        <v>0</v>
      </c>
      <c r="L19" s="669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662">
        <f t="shared" si="0"/>
        <v>0</v>
      </c>
      <c r="E20" s="248"/>
      <c r="F20" s="1096" t="s">
        <v>18</v>
      </c>
      <c r="G20" s="1097"/>
      <c r="H20" s="1097"/>
      <c r="I20" s="1098"/>
      <c r="J20" s="114">
        <v>0</v>
      </c>
      <c r="K20" s="114">
        <v>0</v>
      </c>
      <c r="L20" s="669">
        <f t="shared" si="1"/>
        <v>0</v>
      </c>
    </row>
    <row r="21" spans="1:12" ht="15">
      <c r="A21" s="13" t="s">
        <v>698</v>
      </c>
      <c r="B21" s="36">
        <v>80</v>
      </c>
      <c r="C21" s="36">
        <v>247</v>
      </c>
      <c r="D21" s="662">
        <f t="shared" si="0"/>
        <v>327</v>
      </c>
      <c r="E21" s="248"/>
      <c r="F21" s="1096" t="s">
        <v>19</v>
      </c>
      <c r="G21" s="1097"/>
      <c r="H21" s="1097"/>
      <c r="I21" s="1098"/>
      <c r="J21" s="114">
        <v>107</v>
      </c>
      <c r="K21" s="114">
        <v>0</v>
      </c>
      <c r="L21" s="669">
        <f t="shared" si="1"/>
        <v>107</v>
      </c>
    </row>
    <row r="22" spans="1:12" ht="15">
      <c r="A22" s="13" t="s">
        <v>699</v>
      </c>
      <c r="B22" s="36">
        <v>50</v>
      </c>
      <c r="C22" s="36">
        <v>51</v>
      </c>
      <c r="D22" s="662">
        <f t="shared" si="0"/>
        <v>101</v>
      </c>
      <c r="E22" s="248"/>
      <c r="F22" s="1096" t="s">
        <v>20</v>
      </c>
      <c r="G22" s="1097"/>
      <c r="H22" s="1097"/>
      <c r="I22" s="1098"/>
      <c r="J22" s="114">
        <v>510</v>
      </c>
      <c r="K22" s="114">
        <v>162</v>
      </c>
      <c r="L22" s="669">
        <f t="shared" si="1"/>
        <v>672</v>
      </c>
    </row>
    <row r="23" spans="1:12" ht="15">
      <c r="A23" s="13" t="s">
        <v>700</v>
      </c>
      <c r="B23" s="36">
        <v>40</v>
      </c>
      <c r="C23" s="36">
        <v>139</v>
      </c>
      <c r="D23" s="662">
        <f t="shared" si="0"/>
        <v>179</v>
      </c>
      <c r="E23" s="248"/>
      <c r="F23" s="1096" t="s">
        <v>21</v>
      </c>
      <c r="G23" s="1097"/>
      <c r="H23" s="1097"/>
      <c r="I23" s="1098"/>
      <c r="J23" s="114">
        <v>67</v>
      </c>
      <c r="K23" s="114">
        <v>12</v>
      </c>
      <c r="L23" s="669">
        <f t="shared" si="1"/>
        <v>79</v>
      </c>
    </row>
    <row r="24" spans="1:12" ht="15">
      <c r="A24" s="13" t="s">
        <v>701</v>
      </c>
      <c r="B24" s="36">
        <v>27</v>
      </c>
      <c r="C24" s="36">
        <v>84</v>
      </c>
      <c r="D24" s="662">
        <f t="shared" si="0"/>
        <v>111</v>
      </c>
      <c r="E24" s="248"/>
      <c r="F24" s="1096" t="s">
        <v>22</v>
      </c>
      <c r="G24" s="1097"/>
      <c r="H24" s="1097"/>
      <c r="I24" s="1098"/>
      <c r="J24" s="114">
        <v>0</v>
      </c>
      <c r="K24" s="114">
        <v>0</v>
      </c>
      <c r="L24" s="669">
        <f t="shared" si="1"/>
        <v>0</v>
      </c>
    </row>
    <row r="25" spans="1:12" ht="15">
      <c r="A25" s="13" t="s">
        <v>702</v>
      </c>
      <c r="B25" s="36">
        <v>0</v>
      </c>
      <c r="C25" s="36">
        <v>0</v>
      </c>
      <c r="D25" s="662">
        <f t="shared" si="0"/>
        <v>0</v>
      </c>
      <c r="E25" s="248"/>
      <c r="F25" s="1096" t="s">
        <v>23</v>
      </c>
      <c r="G25" s="1097"/>
      <c r="H25" s="1097"/>
      <c r="I25" s="1098"/>
      <c r="J25" s="114">
        <v>8</v>
      </c>
      <c r="K25" s="114">
        <v>0</v>
      </c>
      <c r="L25" s="669">
        <f t="shared" si="1"/>
        <v>8</v>
      </c>
    </row>
    <row r="26" spans="1:12" ht="15">
      <c r="A26" s="13" t="s">
        <v>703</v>
      </c>
      <c r="B26" s="36">
        <v>24</v>
      </c>
      <c r="C26" s="36">
        <v>126</v>
      </c>
      <c r="D26" s="662">
        <f t="shared" si="0"/>
        <v>150</v>
      </c>
      <c r="E26" s="248"/>
      <c r="F26" s="1096" t="s">
        <v>24</v>
      </c>
      <c r="G26" s="1097"/>
      <c r="H26" s="1097"/>
      <c r="I26" s="1098"/>
      <c r="J26" s="114">
        <v>0</v>
      </c>
      <c r="K26" s="114">
        <v>0</v>
      </c>
      <c r="L26" s="669">
        <f t="shared" si="1"/>
        <v>0</v>
      </c>
    </row>
    <row r="27" spans="1:12" ht="15">
      <c r="A27" s="13" t="s">
        <v>704</v>
      </c>
      <c r="B27" s="36">
        <v>29</v>
      </c>
      <c r="C27" s="36">
        <v>43</v>
      </c>
      <c r="D27" s="662">
        <f t="shared" si="0"/>
        <v>72</v>
      </c>
      <c r="E27" s="248"/>
      <c r="F27" s="1096" t="s">
        <v>25</v>
      </c>
      <c r="G27" s="1097"/>
      <c r="H27" s="1097"/>
      <c r="I27" s="1098"/>
      <c r="J27" s="114">
        <v>0</v>
      </c>
      <c r="K27" s="114">
        <v>0</v>
      </c>
      <c r="L27" s="669">
        <f t="shared" si="1"/>
        <v>0</v>
      </c>
    </row>
    <row r="28" spans="1:12" ht="15">
      <c r="A28" s="13" t="s">
        <v>705</v>
      </c>
      <c r="B28" s="36">
        <v>20</v>
      </c>
      <c r="C28" s="36">
        <v>116</v>
      </c>
      <c r="D28" s="662">
        <f t="shared" si="0"/>
        <v>136</v>
      </c>
      <c r="E28" s="248"/>
      <c r="F28" s="1096" t="s">
        <v>26</v>
      </c>
      <c r="G28" s="1097"/>
      <c r="H28" s="1097"/>
      <c r="I28" s="1098"/>
      <c r="J28" s="114">
        <v>0</v>
      </c>
      <c r="K28" s="114">
        <v>0</v>
      </c>
      <c r="L28" s="669">
        <f t="shared" si="1"/>
        <v>0</v>
      </c>
    </row>
    <row r="29" spans="1:12" ht="15">
      <c r="A29" s="13" t="s">
        <v>706</v>
      </c>
      <c r="B29" s="36">
        <v>12</v>
      </c>
      <c r="C29" s="36">
        <v>38</v>
      </c>
      <c r="D29" s="662">
        <f t="shared" si="0"/>
        <v>50</v>
      </c>
      <c r="E29" s="248"/>
      <c r="F29" s="1096" t="s">
        <v>27</v>
      </c>
      <c r="G29" s="1097"/>
      <c r="H29" s="1097"/>
      <c r="I29" s="1098"/>
      <c r="J29" s="1073">
        <v>234</v>
      </c>
      <c r="K29" s="36">
        <v>0</v>
      </c>
      <c r="L29" s="669">
        <f t="shared" si="1"/>
        <v>234</v>
      </c>
    </row>
    <row r="30" spans="1:12" ht="15">
      <c r="A30" s="13" t="s">
        <v>707</v>
      </c>
      <c r="B30" s="36">
        <v>0</v>
      </c>
      <c r="C30" s="36">
        <v>0</v>
      </c>
      <c r="D30" s="662">
        <f t="shared" si="0"/>
        <v>0</v>
      </c>
      <c r="E30" s="248"/>
      <c r="F30" s="1080" t="s">
        <v>28</v>
      </c>
      <c r="G30" s="1081"/>
      <c r="H30" s="1081"/>
      <c r="I30" s="1081"/>
      <c r="J30" s="115">
        <v>12</v>
      </c>
      <c r="K30" s="1074">
        <v>0</v>
      </c>
      <c r="L30" s="669">
        <f t="shared" si="1"/>
        <v>12</v>
      </c>
    </row>
    <row r="31" spans="1:12" ht="15">
      <c r="A31" s="13" t="s">
        <v>708</v>
      </c>
      <c r="B31" s="36">
        <v>30</v>
      </c>
      <c r="C31" s="36">
        <v>229</v>
      </c>
      <c r="D31" s="662">
        <f t="shared" si="0"/>
        <v>259</v>
      </c>
      <c r="E31" s="248"/>
      <c r="F31" s="1080" t="s">
        <v>29</v>
      </c>
      <c r="G31" s="1081"/>
      <c r="H31" s="1081"/>
      <c r="I31" s="1081"/>
      <c r="J31" s="36">
        <v>14611</v>
      </c>
      <c r="K31" s="37">
        <v>8010</v>
      </c>
      <c r="L31" s="669">
        <f t="shared" si="1"/>
        <v>22621</v>
      </c>
    </row>
    <row r="32" spans="1:12" ht="15">
      <c r="A32" s="13" t="s">
        <v>787</v>
      </c>
      <c r="B32" s="36">
        <v>0</v>
      </c>
      <c r="C32" s="36">
        <v>0</v>
      </c>
      <c r="D32" s="662">
        <f t="shared" si="0"/>
        <v>0</v>
      </c>
      <c r="E32" s="248"/>
      <c r="F32" s="1080" t="s">
        <v>30</v>
      </c>
      <c r="G32" s="1081"/>
      <c r="H32" s="1081"/>
      <c r="I32" s="1081"/>
      <c r="J32" s="36">
        <v>0</v>
      </c>
      <c r="K32" s="37">
        <v>0</v>
      </c>
      <c r="L32" s="669">
        <f t="shared" si="1"/>
        <v>0</v>
      </c>
    </row>
    <row r="33" spans="1:12" s="17" customFormat="1" ht="15">
      <c r="A33" s="13" t="s">
        <v>788</v>
      </c>
      <c r="B33" s="36">
        <v>14</v>
      </c>
      <c r="C33" s="36">
        <v>39</v>
      </c>
      <c r="D33" s="662">
        <f t="shared" si="0"/>
        <v>53</v>
      </c>
      <c r="E33" s="250"/>
      <c r="F33" s="1080" t="s">
        <v>31</v>
      </c>
      <c r="G33" s="1081"/>
      <c r="H33" s="1081"/>
      <c r="I33" s="1081"/>
      <c r="J33" s="36">
        <v>0</v>
      </c>
      <c r="K33" s="37">
        <v>0</v>
      </c>
      <c r="L33" s="669">
        <f t="shared" si="1"/>
        <v>0</v>
      </c>
    </row>
    <row r="34" spans="1:12" s="17" customFormat="1" ht="15.75" thickBot="1">
      <c r="A34" s="13" t="s">
        <v>789</v>
      </c>
      <c r="B34" s="36">
        <v>136</v>
      </c>
      <c r="C34" s="36">
        <v>347</v>
      </c>
      <c r="D34" s="662">
        <f t="shared" si="0"/>
        <v>483</v>
      </c>
      <c r="E34" s="250"/>
      <c r="F34" s="1158" t="s">
        <v>76</v>
      </c>
      <c r="G34" s="1159"/>
      <c r="H34" s="1159"/>
      <c r="I34" s="1159"/>
      <c r="J34" s="36">
        <v>0</v>
      </c>
      <c r="K34" s="37">
        <v>0</v>
      </c>
      <c r="L34" s="670">
        <f>K34+J34</f>
        <v>0</v>
      </c>
    </row>
    <row r="35" spans="1:12" ht="15">
      <c r="A35" s="13" t="s">
        <v>709</v>
      </c>
      <c r="B35" s="36">
        <v>7</v>
      </c>
      <c r="C35" s="36">
        <v>321</v>
      </c>
      <c r="D35" s="662">
        <f t="shared" si="0"/>
        <v>328</v>
      </c>
      <c r="E35" s="248"/>
      <c r="F35" s="38" t="s">
        <v>32</v>
      </c>
      <c r="G35" s="39"/>
      <c r="H35" s="39"/>
      <c r="I35" s="39"/>
      <c r="J35" s="40"/>
      <c r="K35" s="40"/>
      <c r="L35" s="671">
        <v>0</v>
      </c>
    </row>
    <row r="36" spans="1:12" ht="15">
      <c r="A36" s="13" t="s">
        <v>710</v>
      </c>
      <c r="B36" s="36">
        <v>22</v>
      </c>
      <c r="C36" s="36">
        <v>61</v>
      </c>
      <c r="D36" s="662">
        <f t="shared" si="0"/>
        <v>83</v>
      </c>
      <c r="E36" s="248"/>
      <c r="F36" s="41" t="s">
        <v>33</v>
      </c>
      <c r="G36" s="42"/>
      <c r="H36" s="42"/>
      <c r="I36" s="42"/>
      <c r="J36" s="42"/>
      <c r="K36" s="43"/>
      <c r="L36" s="672">
        <v>0</v>
      </c>
    </row>
    <row r="37" spans="1:12" ht="15">
      <c r="A37" s="13" t="s">
        <v>711</v>
      </c>
      <c r="B37" s="36">
        <v>138</v>
      </c>
      <c r="C37" s="36">
        <v>162</v>
      </c>
      <c r="D37" s="662">
        <f t="shared" si="0"/>
        <v>300</v>
      </c>
      <c r="E37" s="248"/>
      <c r="F37" s="41" t="s">
        <v>34</v>
      </c>
      <c r="G37" s="42"/>
      <c r="H37" s="42"/>
      <c r="I37" s="42"/>
      <c r="J37" s="42"/>
      <c r="K37" s="43"/>
      <c r="L37" s="672">
        <v>53</v>
      </c>
    </row>
    <row r="38" spans="1:12" ht="15">
      <c r="A38" s="13" t="s">
        <v>712</v>
      </c>
      <c r="B38" s="36">
        <v>44</v>
      </c>
      <c r="C38" s="36">
        <v>210</v>
      </c>
      <c r="D38" s="662">
        <f t="shared" si="0"/>
        <v>254</v>
      </c>
      <c r="E38" s="248"/>
      <c r="F38" s="41" t="s">
        <v>35</v>
      </c>
      <c r="G38" s="42"/>
      <c r="H38" s="42"/>
      <c r="I38" s="42"/>
      <c r="J38" s="42"/>
      <c r="K38" s="43"/>
      <c r="L38" s="672">
        <v>0</v>
      </c>
    </row>
    <row r="39" spans="1:12" ht="15">
      <c r="A39" s="13" t="s">
        <v>785</v>
      </c>
      <c r="B39" s="36">
        <v>78</v>
      </c>
      <c r="C39" s="36">
        <v>219</v>
      </c>
      <c r="D39" s="662">
        <f t="shared" si="0"/>
        <v>297</v>
      </c>
      <c r="E39" s="248"/>
      <c r="F39" s="41" t="s">
        <v>36</v>
      </c>
      <c r="G39" s="42"/>
      <c r="H39" s="42"/>
      <c r="I39" s="42"/>
      <c r="J39" s="42"/>
      <c r="K39" s="43"/>
      <c r="L39" s="673">
        <v>0</v>
      </c>
    </row>
    <row r="40" spans="1:12" ht="15.75" thickBot="1">
      <c r="A40" s="13" t="s">
        <v>713</v>
      </c>
      <c r="B40" s="36">
        <v>226</v>
      </c>
      <c r="C40" s="36">
        <v>157</v>
      </c>
      <c r="D40" s="662">
        <f t="shared" si="0"/>
        <v>383</v>
      </c>
      <c r="E40" s="248"/>
      <c r="F40" s="44" t="s">
        <v>37</v>
      </c>
      <c r="G40" s="45"/>
      <c r="H40" s="45"/>
      <c r="I40" s="45"/>
      <c r="J40" s="45"/>
      <c r="K40" s="46"/>
      <c r="L40" s="674">
        <v>383</v>
      </c>
    </row>
    <row r="41" spans="1:12" ht="15.75" thickBot="1">
      <c r="A41" s="13" t="s">
        <v>714</v>
      </c>
      <c r="B41" s="36">
        <v>45</v>
      </c>
      <c r="C41" s="36">
        <v>146</v>
      </c>
      <c r="D41" s="662">
        <f t="shared" si="0"/>
        <v>191</v>
      </c>
      <c r="E41" s="248"/>
      <c r="F41" s="44" t="s">
        <v>791</v>
      </c>
      <c r="G41" s="45"/>
      <c r="H41" s="45"/>
      <c r="I41" s="45"/>
      <c r="J41" s="45"/>
      <c r="K41" s="46"/>
      <c r="L41" s="674">
        <v>0</v>
      </c>
    </row>
    <row r="42" spans="1:12" ht="15.75" thickBot="1">
      <c r="A42" s="13" t="s">
        <v>715</v>
      </c>
      <c r="B42" s="36">
        <v>94</v>
      </c>
      <c r="C42" s="36">
        <v>148</v>
      </c>
      <c r="D42" s="662">
        <f t="shared" si="0"/>
        <v>242</v>
      </c>
      <c r="E42" s="248"/>
      <c r="F42" s="44" t="s">
        <v>792</v>
      </c>
      <c r="G42" s="45"/>
      <c r="H42" s="45"/>
      <c r="I42" s="45"/>
      <c r="J42" s="45"/>
      <c r="K42" s="46"/>
      <c r="L42" s="674">
        <v>0</v>
      </c>
    </row>
    <row r="43" spans="1:12" ht="16.5" thickBot="1">
      <c r="A43" s="13" t="s">
        <v>716</v>
      </c>
      <c r="B43" s="36">
        <v>32</v>
      </c>
      <c r="C43" s="36">
        <v>25</v>
      </c>
      <c r="D43" s="662">
        <f t="shared" si="0"/>
        <v>57</v>
      </c>
      <c r="E43" s="251"/>
      <c r="F43" s="44" t="s">
        <v>793</v>
      </c>
      <c r="G43" s="45"/>
      <c r="H43" s="45"/>
      <c r="I43" s="45"/>
      <c r="J43" s="45"/>
      <c r="K43" s="46"/>
      <c r="L43" s="674">
        <v>0</v>
      </c>
    </row>
    <row r="44" spans="1:5" ht="15.75">
      <c r="A44" s="13" t="s">
        <v>717</v>
      </c>
      <c r="B44" s="36">
        <v>8</v>
      </c>
      <c r="C44" s="36">
        <v>0</v>
      </c>
      <c r="D44" s="662">
        <f t="shared" si="0"/>
        <v>8</v>
      </c>
      <c r="E44" s="251"/>
    </row>
    <row r="45" spans="1:9" ht="12" customHeight="1" thickBot="1">
      <c r="A45" s="13" t="s">
        <v>718</v>
      </c>
      <c r="B45" s="36">
        <v>0</v>
      </c>
      <c r="C45" s="36">
        <v>0</v>
      </c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33</v>
      </c>
      <c r="C47" s="36">
        <v>27</v>
      </c>
      <c r="D47" s="662">
        <f t="shared" si="0"/>
        <v>60</v>
      </c>
      <c r="E47" s="248"/>
      <c r="F47" s="20" t="s">
        <v>150</v>
      </c>
      <c r="G47" s="33"/>
      <c r="H47" s="33"/>
      <c r="I47" s="33"/>
      <c r="J47" s="147"/>
      <c r="K47" s="148"/>
      <c r="L47" s="675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>
        <v>19</v>
      </c>
      <c r="N48" s="1165"/>
      <c r="O48" s="1165"/>
      <c r="P48" s="1165"/>
      <c r="Q48" s="1165"/>
    </row>
    <row r="49" spans="1:17" ht="16.5">
      <c r="A49" s="13" t="s">
        <v>790</v>
      </c>
      <c r="B49" s="36">
        <v>364</v>
      </c>
      <c r="C49" s="36">
        <v>723</v>
      </c>
      <c r="D49" s="662">
        <f t="shared" si="0"/>
        <v>1087</v>
      </c>
      <c r="E49" s="248"/>
      <c r="F49" s="20" t="s">
        <v>152</v>
      </c>
      <c r="G49" s="33"/>
      <c r="H49" s="33"/>
      <c r="I49" s="33"/>
      <c r="J49" s="147"/>
      <c r="K49" s="148"/>
      <c r="L49" s="675">
        <v>68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47</v>
      </c>
      <c r="C50" s="36">
        <v>236</v>
      </c>
      <c r="D50" s="663">
        <f t="shared" si="0"/>
        <v>283</v>
      </c>
      <c r="E50" s="248"/>
      <c r="F50" s="20" t="s">
        <v>153</v>
      </c>
      <c r="G50" s="33"/>
      <c r="H50" s="33"/>
      <c r="I50" s="33"/>
      <c r="J50" s="147"/>
      <c r="K50" s="148"/>
      <c r="L50" s="675">
        <v>3</v>
      </c>
    </row>
    <row r="51" spans="1:12" ht="17.25" thickBot="1">
      <c r="A51" s="112" t="s">
        <v>723</v>
      </c>
      <c r="B51" s="113">
        <f>SUM(B13:B50)</f>
        <v>1978</v>
      </c>
      <c r="C51" s="113">
        <f>SUM(C13:C50)</f>
        <v>7133</v>
      </c>
      <c r="D51" s="664">
        <f t="shared" si="0"/>
        <v>9111</v>
      </c>
      <c r="E51" s="248"/>
      <c r="F51" s="20" t="s">
        <v>154</v>
      </c>
      <c r="G51" s="33"/>
      <c r="H51" s="33"/>
      <c r="I51" s="33"/>
      <c r="J51" s="147"/>
      <c r="K51" s="148"/>
      <c r="L51" s="675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7478</v>
      </c>
      <c r="E52" s="248"/>
      <c r="F52" s="20" t="s">
        <v>155</v>
      </c>
      <c r="G52" s="33"/>
      <c r="H52" s="33"/>
      <c r="I52" s="33"/>
      <c r="J52" s="147"/>
      <c r="K52" s="148"/>
      <c r="L52" s="675">
        <v>4163</v>
      </c>
    </row>
    <row r="53" spans="1:12" ht="16.5">
      <c r="A53" s="50" t="s">
        <v>42</v>
      </c>
      <c r="B53" s="51"/>
      <c r="C53" s="52"/>
      <c r="D53" s="1609">
        <f>SUM(D52+D51)</f>
        <v>16589</v>
      </c>
      <c r="E53" s="248"/>
      <c r="F53" s="20" t="s">
        <v>156</v>
      </c>
      <c r="G53" s="33"/>
      <c r="H53" s="33"/>
      <c r="I53" s="33"/>
      <c r="J53" s="147"/>
      <c r="K53" s="148"/>
      <c r="L53" s="675">
        <v>0</v>
      </c>
    </row>
    <row r="54" spans="1:12" ht="17.25" thickBot="1">
      <c r="A54" s="48" t="s">
        <v>43</v>
      </c>
      <c r="B54" s="49"/>
      <c r="C54" s="53" t="s">
        <v>44</v>
      </c>
      <c r="D54" s="1610"/>
      <c r="E54" s="248"/>
      <c r="F54" s="20" t="s">
        <v>157</v>
      </c>
      <c r="G54" s="33"/>
      <c r="H54" s="33"/>
      <c r="I54" s="33"/>
      <c r="J54" s="147"/>
      <c r="K54" s="148"/>
      <c r="L54" s="675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627" t="s">
        <v>1</v>
      </c>
      <c r="B64" s="1629" t="s">
        <v>46</v>
      </c>
      <c r="C64" s="676"/>
      <c r="D64" s="1631" t="s">
        <v>795</v>
      </c>
      <c r="E64" s="1631"/>
      <c r="F64" s="1632"/>
      <c r="G64" s="1633" t="s">
        <v>798</v>
      </c>
      <c r="H64" s="1611" t="s">
        <v>77</v>
      </c>
      <c r="I64" s="1613" t="s">
        <v>78</v>
      </c>
      <c r="J64" s="1613" t="s">
        <v>79</v>
      </c>
      <c r="K64" s="1613" t="s">
        <v>80</v>
      </c>
      <c r="L64" s="1621" t="s">
        <v>784</v>
      </c>
    </row>
    <row r="65" spans="1:14" ht="28.5" customHeight="1" thickBot="1">
      <c r="A65" s="1628"/>
      <c r="B65" s="1630"/>
      <c r="C65" s="677" t="s">
        <v>47</v>
      </c>
      <c r="D65" s="678" t="s">
        <v>796</v>
      </c>
      <c r="E65" s="678" t="s">
        <v>797</v>
      </c>
      <c r="F65" s="679" t="s">
        <v>48</v>
      </c>
      <c r="G65" s="1634"/>
      <c r="H65" s="1612"/>
      <c r="I65" s="1614"/>
      <c r="J65" s="1614"/>
      <c r="K65" s="1614"/>
      <c r="L65" s="1622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680">
        <f>E66+D66+C66</f>
        <v>0</v>
      </c>
      <c r="G66" s="159"/>
      <c r="H66" s="35">
        <v>0</v>
      </c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>
      <c r="A67" s="56" t="s">
        <v>131</v>
      </c>
      <c r="B67" s="162">
        <v>168</v>
      </c>
      <c r="C67" s="163">
        <v>158</v>
      </c>
      <c r="D67" s="164">
        <v>0</v>
      </c>
      <c r="E67" s="165">
        <v>0</v>
      </c>
      <c r="F67" s="681">
        <f aca="true" t="shared" si="2" ref="F67:F85">E67+D67+C67</f>
        <v>158</v>
      </c>
      <c r="G67" s="159">
        <v>662</v>
      </c>
      <c r="H67" s="35">
        <v>22</v>
      </c>
      <c r="I67" s="683">
        <f aca="true" t="shared" si="3" ref="I67:I86">_xlfn.IFERROR(SUM(H67*$N$66),0)</f>
        <v>660</v>
      </c>
      <c r="J67" s="684">
        <f aca="true" t="shared" si="4" ref="J67:J86">_xlfn.IFERROR(SUM(G67/I67)*100,0)</f>
        <v>100.3030303030303</v>
      </c>
      <c r="K67" s="685">
        <f aca="true" t="shared" si="5" ref="K67:K86">_xlfn.IFERROR(SUM(G67/F67),0)</f>
        <v>4.189873417721519</v>
      </c>
      <c r="L67" s="58">
        <v>15</v>
      </c>
      <c r="N67" s="1210" t="s">
        <v>830</v>
      </c>
      <c r="O67" s="1211"/>
      <c r="P67" s="1212"/>
      <c r="Q67" s="1192" t="s">
        <v>834</v>
      </c>
      <c r="R67" s="1193"/>
      <c r="S67" s="1194"/>
    </row>
    <row r="68" spans="1:19" ht="15">
      <c r="A68" s="57" t="s">
        <v>132</v>
      </c>
      <c r="B68" s="162">
        <v>294</v>
      </c>
      <c r="C68" s="163">
        <v>148</v>
      </c>
      <c r="D68" s="164">
        <v>0</v>
      </c>
      <c r="E68" s="165">
        <v>0</v>
      </c>
      <c r="F68" s="681">
        <f t="shared" si="2"/>
        <v>148</v>
      </c>
      <c r="G68" s="159">
        <v>410</v>
      </c>
      <c r="H68" s="35">
        <v>15</v>
      </c>
      <c r="I68" s="683">
        <f t="shared" si="3"/>
        <v>450</v>
      </c>
      <c r="J68" s="684">
        <f t="shared" si="4"/>
        <v>91.11111111111111</v>
      </c>
      <c r="K68" s="685">
        <f t="shared" si="5"/>
        <v>2.77027027027027</v>
      </c>
      <c r="L68" s="58">
        <v>15</v>
      </c>
      <c r="N68" s="1213"/>
      <c r="O68" s="1214"/>
      <c r="P68" s="1215"/>
      <c r="Q68" s="1195"/>
      <c r="R68" s="1196"/>
      <c r="S68" s="1197"/>
    </row>
    <row r="69" spans="1:19" ht="15">
      <c r="A69" s="56" t="s">
        <v>133</v>
      </c>
      <c r="B69" s="162">
        <v>0</v>
      </c>
      <c r="C69" s="163">
        <v>149</v>
      </c>
      <c r="D69" s="164">
        <v>0</v>
      </c>
      <c r="E69" s="165">
        <v>0</v>
      </c>
      <c r="F69" s="681">
        <f t="shared" si="2"/>
        <v>149</v>
      </c>
      <c r="G69" s="159">
        <v>383</v>
      </c>
      <c r="H69" s="35">
        <v>14</v>
      </c>
      <c r="I69" s="683">
        <f t="shared" si="3"/>
        <v>420</v>
      </c>
      <c r="J69" s="684">
        <f t="shared" si="4"/>
        <v>91.19047619047619</v>
      </c>
      <c r="K69" s="685">
        <f t="shared" si="5"/>
        <v>2.5704697986577183</v>
      </c>
      <c r="L69" s="58">
        <v>14</v>
      </c>
      <c r="N69" s="1213"/>
      <c r="O69" s="1214"/>
      <c r="P69" s="1215"/>
      <c r="Q69" s="1195"/>
      <c r="R69" s="1196"/>
      <c r="S69" s="1197"/>
    </row>
    <row r="70" spans="1:19" ht="15.75" thickBot="1">
      <c r="A70" s="56" t="s">
        <v>134</v>
      </c>
      <c r="B70" s="162">
        <v>260</v>
      </c>
      <c r="C70" s="163">
        <v>122</v>
      </c>
      <c r="D70" s="164">
        <v>11</v>
      </c>
      <c r="E70" s="165">
        <v>12</v>
      </c>
      <c r="F70" s="681">
        <f t="shared" si="2"/>
        <v>145</v>
      </c>
      <c r="G70" s="159">
        <v>584</v>
      </c>
      <c r="H70" s="35">
        <v>25</v>
      </c>
      <c r="I70" s="683">
        <f t="shared" si="3"/>
        <v>750</v>
      </c>
      <c r="J70" s="684">
        <f t="shared" si="4"/>
        <v>77.86666666666666</v>
      </c>
      <c r="K70" s="685">
        <f t="shared" si="5"/>
        <v>4.027586206896552</v>
      </c>
      <c r="L70" s="58">
        <v>22</v>
      </c>
      <c r="N70" s="1216"/>
      <c r="O70" s="1217"/>
      <c r="P70" s="1218"/>
      <c r="Q70" s="1198"/>
      <c r="R70" s="1199"/>
      <c r="S70" s="1200"/>
    </row>
    <row r="71" spans="1:15" ht="15.75" thickBot="1">
      <c r="A71" s="56" t="s">
        <v>135</v>
      </c>
      <c r="B71" s="162">
        <v>0</v>
      </c>
      <c r="C71" s="163">
        <v>5</v>
      </c>
      <c r="D71" s="164">
        <v>0</v>
      </c>
      <c r="E71" s="165">
        <v>0</v>
      </c>
      <c r="F71" s="681">
        <f t="shared" si="2"/>
        <v>5</v>
      </c>
      <c r="G71" s="159">
        <v>19</v>
      </c>
      <c r="H71" s="35">
        <v>1</v>
      </c>
      <c r="I71" s="683">
        <f t="shared" si="3"/>
        <v>30</v>
      </c>
      <c r="J71" s="684">
        <f t="shared" si="4"/>
        <v>63.33333333333333</v>
      </c>
      <c r="K71" s="685">
        <f t="shared" si="5"/>
        <v>3.8</v>
      </c>
      <c r="L71" s="58">
        <v>0</v>
      </c>
      <c r="O71" s="101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681">
        <f t="shared" si="2"/>
        <v>0</v>
      </c>
      <c r="G72" s="159">
        <v>0</v>
      </c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>
        <v>0</v>
      </c>
      <c r="N72" s="1192" t="s">
        <v>831</v>
      </c>
      <c r="O72" s="1193"/>
      <c r="P72" s="1194"/>
      <c r="Q72" s="1201" t="s">
        <v>835</v>
      </c>
      <c r="R72" s="1202"/>
      <c r="S72" s="1203"/>
    </row>
    <row r="73" spans="1:19" ht="15">
      <c r="A73" s="56" t="s">
        <v>137</v>
      </c>
      <c r="B73" s="162">
        <v>0</v>
      </c>
      <c r="C73" s="163">
        <v>8</v>
      </c>
      <c r="D73" s="164">
        <v>0</v>
      </c>
      <c r="E73" s="165">
        <v>0</v>
      </c>
      <c r="F73" s="681">
        <f t="shared" si="2"/>
        <v>8</v>
      </c>
      <c r="G73" s="159">
        <v>35</v>
      </c>
      <c r="H73" s="35">
        <v>2</v>
      </c>
      <c r="I73" s="683">
        <f t="shared" si="3"/>
        <v>60</v>
      </c>
      <c r="J73" s="684">
        <f t="shared" si="4"/>
        <v>58.333333333333336</v>
      </c>
      <c r="K73" s="685">
        <f t="shared" si="5"/>
        <v>4.375</v>
      </c>
      <c r="L73" s="58">
        <v>0</v>
      </c>
      <c r="N73" s="1195"/>
      <c r="O73" s="1196"/>
      <c r="P73" s="1197"/>
      <c r="Q73" s="1204"/>
      <c r="R73" s="1205"/>
      <c r="S73" s="1206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681">
        <f t="shared" si="2"/>
        <v>0</v>
      </c>
      <c r="G74" s="159">
        <v>0</v>
      </c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>
        <v>0</v>
      </c>
      <c r="N74" s="1198"/>
      <c r="O74" s="1199"/>
      <c r="P74" s="1200"/>
      <c r="Q74" s="1207"/>
      <c r="R74" s="1208"/>
      <c r="S74" s="1209"/>
    </row>
    <row r="75" spans="1:16" ht="15">
      <c r="A75" s="56" t="s">
        <v>139</v>
      </c>
      <c r="B75" s="162">
        <v>0</v>
      </c>
      <c r="C75" s="163">
        <v>1</v>
      </c>
      <c r="D75" s="164">
        <v>0</v>
      </c>
      <c r="E75" s="165">
        <v>0</v>
      </c>
      <c r="F75" s="681">
        <f t="shared" si="2"/>
        <v>1</v>
      </c>
      <c r="G75" s="159">
        <v>11</v>
      </c>
      <c r="H75" s="35">
        <v>1</v>
      </c>
      <c r="I75" s="683">
        <f t="shared" si="3"/>
        <v>30</v>
      </c>
      <c r="J75" s="684">
        <f t="shared" si="4"/>
        <v>36.666666666666664</v>
      </c>
      <c r="K75" s="685">
        <f t="shared" si="5"/>
        <v>11</v>
      </c>
      <c r="L75" s="58">
        <v>0</v>
      </c>
      <c r="N75" s="1213" t="s">
        <v>832</v>
      </c>
      <c r="O75" s="1214"/>
      <c r="P75" s="1215"/>
    </row>
    <row r="76" spans="1:16" ht="15">
      <c r="A76" s="56" t="s">
        <v>140</v>
      </c>
      <c r="B76" s="162">
        <v>142</v>
      </c>
      <c r="C76" s="163">
        <v>123</v>
      </c>
      <c r="D76" s="164">
        <v>0</v>
      </c>
      <c r="E76" s="165">
        <v>0</v>
      </c>
      <c r="F76" s="681">
        <f t="shared" si="2"/>
        <v>123</v>
      </c>
      <c r="G76" s="159">
        <v>409</v>
      </c>
      <c r="H76" s="35">
        <v>14</v>
      </c>
      <c r="I76" s="683">
        <f t="shared" si="3"/>
        <v>420</v>
      </c>
      <c r="J76" s="684">
        <f t="shared" si="4"/>
        <v>97.38095238095238</v>
      </c>
      <c r="K76" s="685">
        <f t="shared" si="5"/>
        <v>3.3252032520325203</v>
      </c>
      <c r="L76" s="58">
        <v>10</v>
      </c>
      <c r="N76" s="1213"/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681">
        <f t="shared" si="2"/>
        <v>0</v>
      </c>
      <c r="G77" s="159">
        <v>0</v>
      </c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>
        <v>0</v>
      </c>
      <c r="N77" s="1213"/>
      <c r="O77" s="1214"/>
      <c r="P77" s="1215"/>
    </row>
    <row r="78" spans="1:16" ht="15.75" thickBot="1">
      <c r="A78" s="56" t="s">
        <v>142</v>
      </c>
      <c r="B78" s="162">
        <v>0</v>
      </c>
      <c r="C78" s="163">
        <v>16</v>
      </c>
      <c r="D78" s="164">
        <v>0</v>
      </c>
      <c r="E78" s="165">
        <v>0</v>
      </c>
      <c r="F78" s="681">
        <f t="shared" si="2"/>
        <v>16</v>
      </c>
      <c r="G78" s="159">
        <v>48</v>
      </c>
      <c r="H78" s="35">
        <v>3</v>
      </c>
      <c r="I78" s="683">
        <f t="shared" si="3"/>
        <v>90</v>
      </c>
      <c r="J78" s="684">
        <f t="shared" si="4"/>
        <v>53.333333333333336</v>
      </c>
      <c r="K78" s="685">
        <f t="shared" si="5"/>
        <v>3</v>
      </c>
      <c r="L78" s="58">
        <v>0</v>
      </c>
      <c r="N78" s="1216"/>
      <c r="O78" s="1217"/>
      <c r="P78" s="1218"/>
    </row>
    <row r="79" spans="1:16" ht="15">
      <c r="A79" s="56" t="s">
        <v>143</v>
      </c>
      <c r="B79" s="162">
        <v>0</v>
      </c>
      <c r="C79" s="163">
        <v>2</v>
      </c>
      <c r="D79" s="164">
        <v>0</v>
      </c>
      <c r="E79" s="165">
        <v>0</v>
      </c>
      <c r="F79" s="681">
        <f t="shared" si="2"/>
        <v>2</v>
      </c>
      <c r="G79" s="159">
        <v>20</v>
      </c>
      <c r="H79" s="35">
        <v>2</v>
      </c>
      <c r="I79" s="683">
        <f t="shared" si="3"/>
        <v>60</v>
      </c>
      <c r="J79" s="684">
        <f t="shared" si="4"/>
        <v>33.33333333333333</v>
      </c>
      <c r="K79" s="685">
        <f t="shared" si="5"/>
        <v>10</v>
      </c>
      <c r="L79" s="58">
        <v>0</v>
      </c>
      <c r="N79" s="1192" t="s">
        <v>833</v>
      </c>
      <c r="O79" s="1193"/>
      <c r="P79" s="1194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/>
      <c r="F80" s="681">
        <f t="shared" si="2"/>
        <v>0</v>
      </c>
      <c r="G80" s="159">
        <v>0</v>
      </c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>
        <v>0</v>
      </c>
      <c r="N80" s="1195"/>
      <c r="O80" s="1196"/>
      <c r="P80" s="1197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681">
        <f t="shared" si="2"/>
        <v>0</v>
      </c>
      <c r="G81" s="159">
        <v>0</v>
      </c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>
        <v>0</v>
      </c>
      <c r="N81" s="1195"/>
      <c r="O81" s="1196"/>
      <c r="P81" s="1197"/>
    </row>
    <row r="82" spans="1:16" ht="15.75" thickBot="1">
      <c r="A82" s="56" t="s">
        <v>146</v>
      </c>
      <c r="B82" s="162">
        <v>0</v>
      </c>
      <c r="C82" s="163">
        <v>36</v>
      </c>
      <c r="D82" s="164">
        <v>0</v>
      </c>
      <c r="E82" s="165">
        <v>3</v>
      </c>
      <c r="F82" s="681">
        <f t="shared" si="2"/>
        <v>39</v>
      </c>
      <c r="G82" s="159">
        <v>208</v>
      </c>
      <c r="H82" s="35">
        <v>6</v>
      </c>
      <c r="I82" s="683">
        <f t="shared" si="3"/>
        <v>180</v>
      </c>
      <c r="J82" s="684">
        <f t="shared" si="4"/>
        <v>115.55555555555554</v>
      </c>
      <c r="K82" s="685">
        <f t="shared" si="5"/>
        <v>5.333333333333333</v>
      </c>
      <c r="L82" s="58">
        <v>0</v>
      </c>
      <c r="N82" s="1198"/>
      <c r="O82" s="1199"/>
      <c r="P82" s="1200"/>
    </row>
    <row r="83" spans="1:12" ht="15">
      <c r="A83" s="56" t="s">
        <v>147</v>
      </c>
      <c r="B83" s="162">
        <v>0</v>
      </c>
      <c r="C83" s="163">
        <v>26</v>
      </c>
      <c r="D83" s="164">
        <v>0</v>
      </c>
      <c r="E83" s="165">
        <v>0</v>
      </c>
      <c r="F83" s="681">
        <f t="shared" si="2"/>
        <v>26</v>
      </c>
      <c r="G83" s="159">
        <v>213</v>
      </c>
      <c r="H83" s="35">
        <v>7</v>
      </c>
      <c r="I83" s="683">
        <f t="shared" si="3"/>
        <v>210</v>
      </c>
      <c r="J83" s="684">
        <f t="shared" si="4"/>
        <v>101.42857142857142</v>
      </c>
      <c r="K83" s="685">
        <f t="shared" si="5"/>
        <v>8.192307692307692</v>
      </c>
      <c r="L83" s="58">
        <v>6</v>
      </c>
    </row>
    <row r="84" spans="1:12" ht="15">
      <c r="A84" s="56" t="s">
        <v>148</v>
      </c>
      <c r="B84" s="162">
        <v>0</v>
      </c>
      <c r="C84" s="163">
        <v>25</v>
      </c>
      <c r="D84" s="164">
        <v>3</v>
      </c>
      <c r="E84" s="165">
        <v>6</v>
      </c>
      <c r="F84" s="681">
        <f t="shared" si="2"/>
        <v>34</v>
      </c>
      <c r="G84" s="159">
        <v>147</v>
      </c>
      <c r="H84" s="35">
        <v>5</v>
      </c>
      <c r="I84" s="683">
        <f t="shared" si="3"/>
        <v>150</v>
      </c>
      <c r="J84" s="684">
        <f t="shared" si="4"/>
        <v>98</v>
      </c>
      <c r="K84" s="685">
        <f t="shared" si="5"/>
        <v>4.323529411764706</v>
      </c>
      <c r="L84" s="58">
        <v>5</v>
      </c>
    </row>
    <row r="85" spans="1:12" ht="15">
      <c r="A85" s="56" t="s">
        <v>149</v>
      </c>
      <c r="B85" s="162">
        <v>0</v>
      </c>
      <c r="C85" s="163">
        <v>10</v>
      </c>
      <c r="D85" s="164"/>
      <c r="E85" s="165"/>
      <c r="F85" s="681">
        <f t="shared" si="2"/>
        <v>10</v>
      </c>
      <c r="G85" s="159">
        <v>259</v>
      </c>
      <c r="H85" s="35">
        <v>15</v>
      </c>
      <c r="I85" s="683">
        <f t="shared" si="3"/>
        <v>450</v>
      </c>
      <c r="J85" s="684">
        <f t="shared" si="4"/>
        <v>57.55555555555556</v>
      </c>
      <c r="K85" s="685">
        <f t="shared" si="5"/>
        <v>25.9</v>
      </c>
      <c r="L85" s="58">
        <v>0</v>
      </c>
    </row>
    <row r="86" spans="1:12" ht="15.75" thickBot="1">
      <c r="A86" s="686" t="s">
        <v>6</v>
      </c>
      <c r="B86" s="687">
        <f aca="true" t="shared" si="6" ref="B86:H86">SUM(B66:B85)</f>
        <v>864</v>
      </c>
      <c r="C86" s="688">
        <f t="shared" si="6"/>
        <v>829</v>
      </c>
      <c r="D86" s="682">
        <f t="shared" si="6"/>
        <v>14</v>
      </c>
      <c r="E86" s="682">
        <f t="shared" si="6"/>
        <v>21</v>
      </c>
      <c r="F86" s="682">
        <f t="shared" si="6"/>
        <v>864</v>
      </c>
      <c r="G86" s="689">
        <f t="shared" si="6"/>
        <v>3408</v>
      </c>
      <c r="H86" s="682">
        <f t="shared" si="6"/>
        <v>132</v>
      </c>
      <c r="I86" s="682">
        <f t="shared" si="3"/>
        <v>3960</v>
      </c>
      <c r="J86" s="682">
        <f t="shared" si="4"/>
        <v>86.06060606060606</v>
      </c>
      <c r="K86" s="682">
        <f t="shared" si="5"/>
        <v>3.9444444444444446</v>
      </c>
      <c r="L86" s="690">
        <f>SUM(L66:L85)</f>
        <v>87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623" t="s">
        <v>735</v>
      </c>
      <c r="B89" s="1624"/>
      <c r="C89" s="1615" t="s">
        <v>733</v>
      </c>
      <c r="D89" s="1616"/>
      <c r="E89" s="1616"/>
      <c r="F89" s="1616"/>
      <c r="G89" s="1616"/>
      <c r="H89" s="1616"/>
      <c r="I89" s="1616"/>
      <c r="J89" s="161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25"/>
      <c r="B90" s="1626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06" t="s">
        <v>41</v>
      </c>
      <c r="B91" s="72" t="s">
        <v>731</v>
      </c>
      <c r="C91" s="73">
        <v>1</v>
      </c>
      <c r="D91" s="74">
        <v>27</v>
      </c>
      <c r="E91" s="74">
        <v>27</v>
      </c>
      <c r="F91" s="74">
        <v>22</v>
      </c>
      <c r="G91" s="74">
        <v>8</v>
      </c>
      <c r="H91" s="74">
        <v>8</v>
      </c>
      <c r="I91" s="74">
        <v>0</v>
      </c>
      <c r="J91" s="61">
        <v>0</v>
      </c>
      <c r="K91" s="696">
        <f aca="true" t="shared" si="7" ref="K91:K99">SUM(J91+I91+H91+G91+F91+E91+D91+C91)</f>
        <v>93</v>
      </c>
      <c r="L91" s="6"/>
      <c r="M91" s="6"/>
      <c r="N91" s="6"/>
      <c r="O91" s="6"/>
      <c r="P91" s="6"/>
      <c r="Q91" s="6"/>
      <c r="R91" s="6"/>
    </row>
    <row r="92" spans="1:11" ht="15">
      <c r="A92" s="1607"/>
      <c r="B92" s="68" t="s">
        <v>730</v>
      </c>
      <c r="C92" s="70">
        <v>0</v>
      </c>
      <c r="D92" s="67">
        <v>26</v>
      </c>
      <c r="E92" s="67">
        <v>42</v>
      </c>
      <c r="F92" s="67">
        <v>40</v>
      </c>
      <c r="G92" s="67">
        <v>15</v>
      </c>
      <c r="H92" s="67">
        <v>5</v>
      </c>
      <c r="I92" s="67">
        <v>2</v>
      </c>
      <c r="J92" s="71">
        <v>0</v>
      </c>
      <c r="K92" s="697">
        <f t="shared" si="7"/>
        <v>130</v>
      </c>
    </row>
    <row r="93" spans="1:11" ht="15.75" thickBot="1">
      <c r="A93" s="1608"/>
      <c r="B93" s="700" t="s">
        <v>6</v>
      </c>
      <c r="C93" s="701">
        <f aca="true" t="shared" si="8" ref="C93:J93">SUM(C91+C92)</f>
        <v>1</v>
      </c>
      <c r="D93" s="702">
        <f t="shared" si="8"/>
        <v>53</v>
      </c>
      <c r="E93" s="702">
        <f t="shared" si="8"/>
        <v>69</v>
      </c>
      <c r="F93" s="702">
        <f t="shared" si="8"/>
        <v>62</v>
      </c>
      <c r="G93" s="702">
        <f t="shared" si="8"/>
        <v>23</v>
      </c>
      <c r="H93" s="702">
        <f t="shared" si="8"/>
        <v>13</v>
      </c>
      <c r="I93" s="702">
        <f t="shared" si="8"/>
        <v>2</v>
      </c>
      <c r="J93" s="703">
        <f t="shared" si="8"/>
        <v>0</v>
      </c>
      <c r="K93" s="698">
        <f t="shared" si="7"/>
        <v>223</v>
      </c>
    </row>
    <row r="94" spans="1:11" ht="15.75" thickBot="1">
      <c r="A94" s="141"/>
      <c r="B94" s="133" t="s">
        <v>729</v>
      </c>
      <c r="C94" s="134">
        <v>0</v>
      </c>
      <c r="D94" s="135">
        <v>4</v>
      </c>
      <c r="E94" s="135">
        <v>0</v>
      </c>
      <c r="F94" s="135">
        <v>2</v>
      </c>
      <c r="G94" s="135">
        <v>2</v>
      </c>
      <c r="H94" s="135">
        <v>0</v>
      </c>
      <c r="I94" s="135">
        <v>0</v>
      </c>
      <c r="J94" s="136">
        <v>0</v>
      </c>
      <c r="K94" s="699">
        <f t="shared" si="7"/>
        <v>8</v>
      </c>
    </row>
    <row r="95" spans="1:11" ht="15">
      <c r="A95" s="1618" t="s">
        <v>55</v>
      </c>
      <c r="B95" s="60" t="s">
        <v>728</v>
      </c>
      <c r="C95" s="73">
        <v>1</v>
      </c>
      <c r="D95" s="74">
        <v>57</v>
      </c>
      <c r="E95" s="74">
        <v>68</v>
      </c>
      <c r="F95" s="74">
        <v>64</v>
      </c>
      <c r="G95" s="74">
        <v>25</v>
      </c>
      <c r="H95" s="74">
        <v>13</v>
      </c>
      <c r="I95" s="74">
        <v>2</v>
      </c>
      <c r="J95" s="61">
        <v>0</v>
      </c>
      <c r="K95" s="696">
        <f t="shared" si="7"/>
        <v>230</v>
      </c>
    </row>
    <row r="96" spans="1:11" ht="15">
      <c r="A96" s="1619"/>
      <c r="B96" s="131" t="s">
        <v>727</v>
      </c>
      <c r="C96" s="70">
        <v>0</v>
      </c>
      <c r="D96" s="67">
        <v>0</v>
      </c>
      <c r="E96" s="67">
        <v>1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697">
        <f t="shared" si="7"/>
        <v>1</v>
      </c>
    </row>
    <row r="97" spans="1:18" ht="15.75" thickBot="1">
      <c r="A97" s="1620"/>
      <c r="B97" s="704" t="s">
        <v>6</v>
      </c>
      <c r="C97" s="705">
        <f>C96+C95</f>
        <v>1</v>
      </c>
      <c r="D97" s="706">
        <f aca="true" t="shared" si="9" ref="D97:J97">D96+D95</f>
        <v>57</v>
      </c>
      <c r="E97" s="706">
        <f t="shared" si="9"/>
        <v>69</v>
      </c>
      <c r="F97" s="706">
        <f t="shared" si="9"/>
        <v>64</v>
      </c>
      <c r="G97" s="706">
        <f t="shared" si="9"/>
        <v>25</v>
      </c>
      <c r="H97" s="706">
        <f t="shared" si="9"/>
        <v>13</v>
      </c>
      <c r="I97" s="706">
        <f t="shared" si="9"/>
        <v>2</v>
      </c>
      <c r="J97" s="707">
        <f t="shared" si="9"/>
        <v>0</v>
      </c>
      <c r="K97" s="698">
        <f t="shared" si="7"/>
        <v>231</v>
      </c>
      <c r="R97" s="18"/>
    </row>
    <row r="98" spans="1:11" ht="15">
      <c r="A98" s="75"/>
      <c r="B98" s="72" t="s">
        <v>726</v>
      </c>
      <c r="C98" s="73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>
        <v>0</v>
      </c>
      <c r="D99" s="63">
        <v>7</v>
      </c>
      <c r="E99" s="63">
        <v>16</v>
      </c>
      <c r="F99" s="63">
        <v>7</v>
      </c>
      <c r="G99" s="63">
        <v>0</v>
      </c>
      <c r="H99" s="63">
        <v>4</v>
      </c>
      <c r="I99" s="63">
        <v>0</v>
      </c>
      <c r="J99" s="62">
        <v>0</v>
      </c>
      <c r="K99" s="698">
        <f t="shared" si="7"/>
        <v>34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1184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21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4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13827295.68</v>
      </c>
      <c r="G106" s="1131"/>
      <c r="H106" s="54"/>
      <c r="I106" s="54"/>
      <c r="J106" s="54"/>
      <c r="K106" s="54"/>
      <c r="L106" s="54"/>
      <c r="M106" s="6"/>
    </row>
    <row r="107" spans="1:13" ht="15">
      <c r="A107" s="1563" t="s">
        <v>62</v>
      </c>
      <c r="B107" s="1564"/>
      <c r="C107" s="1564"/>
      <c r="D107" s="1564"/>
      <c r="E107" s="1564"/>
      <c r="F107" s="1565">
        <f>SUM(F105+F106)</f>
        <v>36843713.68</v>
      </c>
      <c r="G107" s="1566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179456.33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2694318.84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1080562.98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32604737.78</v>
      </c>
      <c r="G111" s="1131"/>
      <c r="H111" s="54"/>
      <c r="I111" s="54"/>
      <c r="J111" s="54"/>
      <c r="K111" s="54"/>
      <c r="L111" s="54"/>
      <c r="M111" s="6"/>
    </row>
    <row r="112" spans="1:13" ht="15">
      <c r="A112" s="1563" t="s">
        <v>66</v>
      </c>
      <c r="B112" s="1564"/>
      <c r="C112" s="1564"/>
      <c r="D112" s="1564"/>
      <c r="E112" s="1564"/>
      <c r="F112" s="1565">
        <f>SUM(F108+F109+F110+F111)</f>
        <v>36559075.93</v>
      </c>
      <c r="G112" s="1566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/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846</v>
      </c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6" dxfId="0" operator="equal">
      <formula>""</formula>
    </cfRule>
  </conditionalFormatting>
  <conditionalFormatting sqref="A118">
    <cfRule type="cellIs" priority="4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09" zoomScaleNormal="109" zoomScalePageLayoutView="60" workbookViewId="0" topLeftCell="A13">
      <selection activeCell="O85" sqref="O8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674" t="s">
        <v>1</v>
      </c>
      <c r="B11" s="708" t="s">
        <v>2</v>
      </c>
      <c r="C11" s="709" t="s">
        <v>724</v>
      </c>
      <c r="D11" s="1676" t="s">
        <v>3</v>
      </c>
      <c r="E11" s="248"/>
      <c r="F11" s="1678" t="s">
        <v>725</v>
      </c>
      <c r="G11" s="1679"/>
      <c r="H11" s="1679"/>
      <c r="I11" s="1680"/>
      <c r="J11" s="716" t="s">
        <v>4</v>
      </c>
      <c r="K11" s="717" t="s">
        <v>5</v>
      </c>
      <c r="L11" s="1682" t="s">
        <v>6</v>
      </c>
      <c r="N11" s="1165"/>
      <c r="O11" s="1165"/>
      <c r="P11" s="1165"/>
      <c r="Q11" s="1165"/>
    </row>
    <row r="12" spans="1:12" ht="15.75" customHeight="1" thickBot="1">
      <c r="A12" s="1675"/>
      <c r="B12" s="710" t="s">
        <v>7</v>
      </c>
      <c r="C12" s="711" t="s">
        <v>8</v>
      </c>
      <c r="D12" s="1677"/>
      <c r="E12" s="248"/>
      <c r="F12" s="1681"/>
      <c r="G12" s="1662"/>
      <c r="H12" s="1662"/>
      <c r="I12" s="1663"/>
      <c r="J12" s="718" t="s">
        <v>9</v>
      </c>
      <c r="K12" s="719" t="s">
        <v>10</v>
      </c>
      <c r="L12" s="1683"/>
    </row>
    <row r="13" spans="1:12" s="155" customFormat="1" ht="15">
      <c r="A13" s="153" t="s">
        <v>691</v>
      </c>
      <c r="B13" s="36">
        <v>0</v>
      </c>
      <c r="C13" s="36">
        <v>0</v>
      </c>
      <c r="D13" s="712">
        <f>SUM(C13+B13)</f>
        <v>0</v>
      </c>
      <c r="E13" s="249"/>
      <c r="F13" s="1080" t="s">
        <v>11</v>
      </c>
      <c r="G13" s="1081"/>
      <c r="H13" s="1081"/>
      <c r="I13" s="1081"/>
      <c r="J13" s="114">
        <v>0</v>
      </c>
      <c r="K13" s="114">
        <v>0</v>
      </c>
      <c r="L13" s="720">
        <f>SUM(K13+J13)</f>
        <v>0</v>
      </c>
    </row>
    <row r="14" spans="1:12" ht="15">
      <c r="A14" s="13" t="s">
        <v>692</v>
      </c>
      <c r="B14" s="36">
        <v>25</v>
      </c>
      <c r="C14" s="36">
        <v>777</v>
      </c>
      <c r="D14" s="713">
        <f aca="true" t="shared" si="0" ref="D14:D51">SUM(C14+B14)</f>
        <v>802</v>
      </c>
      <c r="E14" s="248"/>
      <c r="F14" s="1080" t="s">
        <v>12</v>
      </c>
      <c r="G14" s="1081"/>
      <c r="H14" s="1081"/>
      <c r="I14" s="1081"/>
      <c r="J14" s="36">
        <v>123</v>
      </c>
      <c r="K14" s="36">
        <v>148</v>
      </c>
      <c r="L14" s="720">
        <f aca="true" t="shared" si="1" ref="L14:L33">SUM(K14+J14)</f>
        <v>271</v>
      </c>
    </row>
    <row r="15" spans="1:12" ht="15">
      <c r="A15" s="13" t="s">
        <v>693</v>
      </c>
      <c r="B15" s="36">
        <v>65</v>
      </c>
      <c r="C15" s="36">
        <v>686</v>
      </c>
      <c r="D15" s="713">
        <f t="shared" si="0"/>
        <v>751</v>
      </c>
      <c r="E15" s="248"/>
      <c r="F15" s="1080" t="s">
        <v>13</v>
      </c>
      <c r="G15" s="1081"/>
      <c r="H15" s="1081"/>
      <c r="I15" s="1081"/>
      <c r="J15" s="36">
        <v>0</v>
      </c>
      <c r="K15" s="36">
        <v>0</v>
      </c>
      <c r="L15" s="720">
        <f t="shared" si="1"/>
        <v>0</v>
      </c>
    </row>
    <row r="16" spans="1:12" ht="15">
      <c r="A16" s="13" t="s">
        <v>694</v>
      </c>
      <c r="B16" s="36">
        <v>34</v>
      </c>
      <c r="C16" s="36">
        <v>415</v>
      </c>
      <c r="D16" s="713">
        <f t="shared" si="0"/>
        <v>449</v>
      </c>
      <c r="E16" s="248"/>
      <c r="F16" s="1080" t="s">
        <v>14</v>
      </c>
      <c r="G16" s="1081"/>
      <c r="H16" s="1081"/>
      <c r="I16" s="1081"/>
      <c r="J16" s="36">
        <v>0</v>
      </c>
      <c r="K16" s="36">
        <v>0</v>
      </c>
      <c r="L16" s="720">
        <f t="shared" si="1"/>
        <v>0</v>
      </c>
    </row>
    <row r="17" spans="1:12" ht="15">
      <c r="A17" s="13" t="s">
        <v>695</v>
      </c>
      <c r="B17" s="36">
        <v>98</v>
      </c>
      <c r="C17" s="36">
        <v>313</v>
      </c>
      <c r="D17" s="713">
        <f t="shared" si="0"/>
        <v>411</v>
      </c>
      <c r="E17" s="248"/>
      <c r="F17" s="1080" t="s">
        <v>15</v>
      </c>
      <c r="G17" s="1081"/>
      <c r="H17" s="1081"/>
      <c r="I17" s="1081"/>
      <c r="J17" s="36">
        <v>0</v>
      </c>
      <c r="K17" s="36">
        <v>0</v>
      </c>
      <c r="L17" s="720">
        <f t="shared" si="1"/>
        <v>0</v>
      </c>
    </row>
    <row r="18" spans="1:12" ht="15">
      <c r="A18" s="13" t="s">
        <v>786</v>
      </c>
      <c r="B18" s="36">
        <v>43</v>
      </c>
      <c r="C18" s="36">
        <v>94</v>
      </c>
      <c r="D18" s="713">
        <f t="shared" si="0"/>
        <v>137</v>
      </c>
      <c r="E18" s="248"/>
      <c r="F18" s="1096" t="s">
        <v>16</v>
      </c>
      <c r="G18" s="1097"/>
      <c r="H18" s="1097"/>
      <c r="I18" s="1097"/>
      <c r="J18" s="36">
        <v>38</v>
      </c>
      <c r="K18" s="36">
        <v>28</v>
      </c>
      <c r="L18" s="720">
        <f t="shared" si="1"/>
        <v>66</v>
      </c>
    </row>
    <row r="19" spans="1:12" ht="15">
      <c r="A19" s="13" t="s">
        <v>696</v>
      </c>
      <c r="B19" s="36">
        <v>70</v>
      </c>
      <c r="C19" s="36">
        <v>225</v>
      </c>
      <c r="D19" s="713">
        <f t="shared" si="0"/>
        <v>295</v>
      </c>
      <c r="E19" s="248"/>
      <c r="F19" s="1096" t="s">
        <v>17</v>
      </c>
      <c r="G19" s="1097"/>
      <c r="H19" s="1097"/>
      <c r="I19" s="1098"/>
      <c r="J19" s="36">
        <v>0</v>
      </c>
      <c r="K19" s="36">
        <v>0</v>
      </c>
      <c r="L19" s="72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713">
        <f t="shared" si="0"/>
        <v>0</v>
      </c>
      <c r="E20" s="248"/>
      <c r="F20" s="1096" t="s">
        <v>18</v>
      </c>
      <c r="G20" s="1097"/>
      <c r="H20" s="1097"/>
      <c r="I20" s="1098"/>
      <c r="J20" s="36">
        <v>0</v>
      </c>
      <c r="K20" s="36">
        <v>0</v>
      </c>
      <c r="L20" s="720">
        <f t="shared" si="1"/>
        <v>0</v>
      </c>
    </row>
    <row r="21" spans="1:12" ht="15">
      <c r="A21" s="13" t="s">
        <v>698</v>
      </c>
      <c r="B21" s="36">
        <v>66</v>
      </c>
      <c r="C21" s="36">
        <v>187</v>
      </c>
      <c r="D21" s="713">
        <f t="shared" si="0"/>
        <v>253</v>
      </c>
      <c r="E21" s="248"/>
      <c r="F21" s="1096" t="s">
        <v>19</v>
      </c>
      <c r="G21" s="1097"/>
      <c r="H21" s="1097"/>
      <c r="I21" s="1098"/>
      <c r="J21" s="36">
        <v>55</v>
      </c>
      <c r="K21" s="36">
        <v>10</v>
      </c>
      <c r="L21" s="720">
        <f t="shared" si="1"/>
        <v>65</v>
      </c>
    </row>
    <row r="22" spans="1:12" ht="15">
      <c r="A22" s="13" t="s">
        <v>699</v>
      </c>
      <c r="B22" s="36">
        <v>52</v>
      </c>
      <c r="C22" s="36">
        <v>40</v>
      </c>
      <c r="D22" s="713">
        <f t="shared" si="0"/>
        <v>92</v>
      </c>
      <c r="E22" s="248"/>
      <c r="F22" s="1096" t="s">
        <v>20</v>
      </c>
      <c r="G22" s="1097"/>
      <c r="H22" s="1097"/>
      <c r="I22" s="1098"/>
      <c r="J22" s="36">
        <v>131</v>
      </c>
      <c r="K22" s="36">
        <v>207</v>
      </c>
      <c r="L22" s="720">
        <f t="shared" si="1"/>
        <v>338</v>
      </c>
    </row>
    <row r="23" spans="1:12" ht="15">
      <c r="A23" s="13" t="s">
        <v>700</v>
      </c>
      <c r="B23" s="36">
        <v>20</v>
      </c>
      <c r="C23" s="36">
        <v>161</v>
      </c>
      <c r="D23" s="713">
        <f t="shared" si="0"/>
        <v>181</v>
      </c>
      <c r="E23" s="248"/>
      <c r="F23" s="1096" t="s">
        <v>21</v>
      </c>
      <c r="G23" s="1097"/>
      <c r="H23" s="1097"/>
      <c r="I23" s="1098"/>
      <c r="J23" s="36">
        <v>13</v>
      </c>
      <c r="K23" s="36">
        <v>1</v>
      </c>
      <c r="L23" s="720">
        <f t="shared" si="1"/>
        <v>14</v>
      </c>
    </row>
    <row r="24" spans="1:12" ht="15">
      <c r="A24" s="13" t="s">
        <v>701</v>
      </c>
      <c r="B24" s="36">
        <v>17</v>
      </c>
      <c r="C24" s="36">
        <v>94</v>
      </c>
      <c r="D24" s="713">
        <f t="shared" si="0"/>
        <v>111</v>
      </c>
      <c r="E24" s="248"/>
      <c r="F24" s="1096" t="s">
        <v>22</v>
      </c>
      <c r="G24" s="1097"/>
      <c r="H24" s="1097"/>
      <c r="I24" s="1098"/>
      <c r="J24" s="36">
        <v>0</v>
      </c>
      <c r="K24" s="36">
        <v>0</v>
      </c>
      <c r="L24" s="720">
        <f t="shared" si="1"/>
        <v>0</v>
      </c>
    </row>
    <row r="25" spans="1:12" ht="15">
      <c r="A25" s="13" t="s">
        <v>702</v>
      </c>
      <c r="B25" s="36">
        <v>62</v>
      </c>
      <c r="C25" s="36">
        <v>172</v>
      </c>
      <c r="D25" s="713">
        <f t="shared" si="0"/>
        <v>234</v>
      </c>
      <c r="E25" s="248"/>
      <c r="F25" s="1096" t="s">
        <v>23</v>
      </c>
      <c r="G25" s="1097"/>
      <c r="H25" s="1097"/>
      <c r="I25" s="1098"/>
      <c r="J25" s="36">
        <v>1</v>
      </c>
      <c r="K25" s="36">
        <v>0</v>
      </c>
      <c r="L25" s="720">
        <f t="shared" si="1"/>
        <v>1</v>
      </c>
    </row>
    <row r="26" spans="1:12" ht="15">
      <c r="A26" s="13" t="s">
        <v>703</v>
      </c>
      <c r="B26" s="36">
        <v>46</v>
      </c>
      <c r="C26" s="36">
        <v>103</v>
      </c>
      <c r="D26" s="713">
        <f t="shared" si="0"/>
        <v>149</v>
      </c>
      <c r="E26" s="248"/>
      <c r="F26" s="1096" t="s">
        <v>24</v>
      </c>
      <c r="G26" s="1097"/>
      <c r="H26" s="1097"/>
      <c r="I26" s="1098"/>
      <c r="J26" s="36">
        <v>0</v>
      </c>
      <c r="K26" s="36">
        <v>7</v>
      </c>
      <c r="L26" s="720">
        <f t="shared" si="1"/>
        <v>7</v>
      </c>
    </row>
    <row r="27" spans="1:12" ht="15">
      <c r="A27" s="13" t="s">
        <v>704</v>
      </c>
      <c r="B27" s="36">
        <v>16</v>
      </c>
      <c r="C27" s="36">
        <v>54</v>
      </c>
      <c r="D27" s="713">
        <f t="shared" si="0"/>
        <v>70</v>
      </c>
      <c r="E27" s="248"/>
      <c r="F27" s="1096" t="s">
        <v>25</v>
      </c>
      <c r="G27" s="1097"/>
      <c r="H27" s="1097"/>
      <c r="I27" s="1098"/>
      <c r="J27" s="36">
        <v>0</v>
      </c>
      <c r="K27" s="36">
        <v>0</v>
      </c>
      <c r="L27" s="720">
        <f t="shared" si="1"/>
        <v>0</v>
      </c>
    </row>
    <row r="28" spans="1:12" ht="15">
      <c r="A28" s="13" t="s">
        <v>705</v>
      </c>
      <c r="B28" s="36">
        <v>24</v>
      </c>
      <c r="C28" s="36">
        <v>54</v>
      </c>
      <c r="D28" s="713">
        <f t="shared" si="0"/>
        <v>78</v>
      </c>
      <c r="E28" s="248"/>
      <c r="F28" s="1096" t="s">
        <v>26</v>
      </c>
      <c r="G28" s="1097"/>
      <c r="H28" s="1097"/>
      <c r="I28" s="1098"/>
      <c r="J28" s="36">
        <v>0</v>
      </c>
      <c r="K28" s="36">
        <v>0</v>
      </c>
      <c r="L28" s="720">
        <f t="shared" si="1"/>
        <v>0</v>
      </c>
    </row>
    <row r="29" spans="1:12" ht="15">
      <c r="A29" s="13" t="s">
        <v>706</v>
      </c>
      <c r="B29" s="36">
        <v>32</v>
      </c>
      <c r="C29" s="36">
        <v>66</v>
      </c>
      <c r="D29" s="713">
        <f t="shared" si="0"/>
        <v>98</v>
      </c>
      <c r="E29" s="248"/>
      <c r="F29" s="1096" t="s">
        <v>27</v>
      </c>
      <c r="G29" s="1097"/>
      <c r="H29" s="1097"/>
      <c r="I29" s="1098"/>
      <c r="J29" s="1075">
        <v>87</v>
      </c>
      <c r="K29" s="36">
        <v>0</v>
      </c>
      <c r="L29" s="720">
        <f t="shared" si="1"/>
        <v>87</v>
      </c>
    </row>
    <row r="30" spans="1:12" ht="15">
      <c r="A30" s="13" t="s">
        <v>707</v>
      </c>
      <c r="B30" s="36">
        <v>0</v>
      </c>
      <c r="C30" s="36">
        <v>0</v>
      </c>
      <c r="D30" s="713">
        <f t="shared" si="0"/>
        <v>0</v>
      </c>
      <c r="E30" s="248"/>
      <c r="F30" s="1080" t="s">
        <v>28</v>
      </c>
      <c r="G30" s="1081"/>
      <c r="H30" s="1081"/>
      <c r="I30" s="1081"/>
      <c r="J30" s="115">
        <v>151</v>
      </c>
      <c r="K30" s="1076">
        <v>0</v>
      </c>
      <c r="L30" s="720">
        <f t="shared" si="1"/>
        <v>151</v>
      </c>
    </row>
    <row r="31" spans="1:12" ht="15">
      <c r="A31" s="13" t="s">
        <v>708</v>
      </c>
      <c r="B31" s="36">
        <v>18</v>
      </c>
      <c r="C31" s="36">
        <v>164</v>
      </c>
      <c r="D31" s="713">
        <f t="shared" si="0"/>
        <v>182</v>
      </c>
      <c r="E31" s="248"/>
      <c r="F31" s="1080" t="s">
        <v>29</v>
      </c>
      <c r="G31" s="1081"/>
      <c r="H31" s="1081"/>
      <c r="I31" s="1081"/>
      <c r="J31" s="36">
        <v>5160</v>
      </c>
      <c r="K31" s="37">
        <v>6636</v>
      </c>
      <c r="L31" s="720">
        <f t="shared" si="1"/>
        <v>11796</v>
      </c>
    </row>
    <row r="32" spans="1:12" ht="15">
      <c r="A32" s="13" t="s">
        <v>787</v>
      </c>
      <c r="B32" s="36">
        <v>0</v>
      </c>
      <c r="C32" s="36">
        <v>0</v>
      </c>
      <c r="D32" s="713">
        <f t="shared" si="0"/>
        <v>0</v>
      </c>
      <c r="E32" s="248"/>
      <c r="F32" s="1080" t="s">
        <v>30</v>
      </c>
      <c r="G32" s="1081"/>
      <c r="H32" s="1081"/>
      <c r="I32" s="1081"/>
      <c r="J32" s="36">
        <v>0</v>
      </c>
      <c r="K32" s="36">
        <v>0</v>
      </c>
      <c r="L32" s="720">
        <f t="shared" si="1"/>
        <v>0</v>
      </c>
    </row>
    <row r="33" spans="1:12" s="17" customFormat="1" ht="15">
      <c r="A33" s="13" t="s">
        <v>788</v>
      </c>
      <c r="B33" s="36">
        <v>0</v>
      </c>
      <c r="C33" s="36">
        <v>0</v>
      </c>
      <c r="D33" s="713">
        <f t="shared" si="0"/>
        <v>0</v>
      </c>
      <c r="E33" s="250"/>
      <c r="F33" s="1080" t="s">
        <v>31</v>
      </c>
      <c r="G33" s="1081"/>
      <c r="H33" s="1081"/>
      <c r="I33" s="1081"/>
      <c r="J33" s="36">
        <v>0</v>
      </c>
      <c r="K33" s="36">
        <v>0</v>
      </c>
      <c r="L33" s="720">
        <f t="shared" si="1"/>
        <v>0</v>
      </c>
    </row>
    <row r="34" spans="1:12" s="17" customFormat="1" ht="15.75" thickBot="1">
      <c r="A34" s="13" t="s">
        <v>789</v>
      </c>
      <c r="B34" s="36">
        <v>93</v>
      </c>
      <c r="C34" s="36">
        <v>390</v>
      </c>
      <c r="D34" s="713">
        <f t="shared" si="0"/>
        <v>483</v>
      </c>
      <c r="E34" s="250"/>
      <c r="F34" s="1158" t="s">
        <v>76</v>
      </c>
      <c r="G34" s="1159"/>
      <c r="H34" s="1159"/>
      <c r="I34" s="1159"/>
      <c r="J34" s="116">
        <v>0</v>
      </c>
      <c r="K34" s="116">
        <v>0</v>
      </c>
      <c r="L34" s="721">
        <f>K34+J34</f>
        <v>0</v>
      </c>
    </row>
    <row r="35" spans="1:12" ht="15">
      <c r="A35" s="13" t="s">
        <v>709</v>
      </c>
      <c r="B35" s="36">
        <v>14</v>
      </c>
      <c r="C35" s="36">
        <v>296</v>
      </c>
      <c r="D35" s="713">
        <f t="shared" si="0"/>
        <v>310</v>
      </c>
      <c r="E35" s="248"/>
      <c r="F35" s="38" t="s">
        <v>32</v>
      </c>
      <c r="G35" s="39"/>
      <c r="H35" s="39"/>
      <c r="I35" s="39"/>
      <c r="J35" s="40"/>
      <c r="K35" s="40"/>
      <c r="L35" s="722">
        <v>0</v>
      </c>
    </row>
    <row r="36" spans="1:12" ht="15">
      <c r="A36" s="13" t="s">
        <v>710</v>
      </c>
      <c r="B36" s="36">
        <v>5</v>
      </c>
      <c r="C36" s="36">
        <v>52</v>
      </c>
      <c r="D36" s="713">
        <f t="shared" si="0"/>
        <v>57</v>
      </c>
      <c r="E36" s="248"/>
      <c r="F36" s="41" t="s">
        <v>33</v>
      </c>
      <c r="G36" s="42"/>
      <c r="H36" s="42"/>
      <c r="I36" s="42"/>
      <c r="J36" s="42"/>
      <c r="K36" s="43"/>
      <c r="L36" s="723">
        <v>0</v>
      </c>
    </row>
    <row r="37" spans="1:12" ht="15">
      <c r="A37" s="13" t="s">
        <v>711</v>
      </c>
      <c r="B37" s="36">
        <v>125</v>
      </c>
      <c r="C37" s="36">
        <v>110</v>
      </c>
      <c r="D37" s="713">
        <f t="shared" si="0"/>
        <v>235</v>
      </c>
      <c r="E37" s="248"/>
      <c r="F37" s="41" t="s">
        <v>34</v>
      </c>
      <c r="G37" s="42"/>
      <c r="H37" s="42"/>
      <c r="I37" s="42"/>
      <c r="J37" s="42"/>
      <c r="K37" s="43"/>
      <c r="L37" s="723">
        <v>45</v>
      </c>
    </row>
    <row r="38" spans="1:12" ht="15">
      <c r="A38" s="13" t="s">
        <v>712</v>
      </c>
      <c r="B38" s="36">
        <v>58</v>
      </c>
      <c r="C38" s="36">
        <v>181</v>
      </c>
      <c r="D38" s="713">
        <f t="shared" si="0"/>
        <v>239</v>
      </c>
      <c r="E38" s="248"/>
      <c r="F38" s="41" t="s">
        <v>35</v>
      </c>
      <c r="G38" s="42"/>
      <c r="H38" s="42"/>
      <c r="I38" s="42"/>
      <c r="J38" s="42"/>
      <c r="K38" s="43"/>
      <c r="L38" s="723">
        <v>0</v>
      </c>
    </row>
    <row r="39" spans="1:12" ht="15">
      <c r="A39" s="13" t="s">
        <v>785</v>
      </c>
      <c r="B39" s="36">
        <v>40</v>
      </c>
      <c r="C39" s="36">
        <v>154</v>
      </c>
      <c r="D39" s="713">
        <f t="shared" si="0"/>
        <v>194</v>
      </c>
      <c r="E39" s="248"/>
      <c r="F39" s="41" t="s">
        <v>36</v>
      </c>
      <c r="G39" s="42"/>
      <c r="H39" s="42"/>
      <c r="I39" s="42"/>
      <c r="J39" s="42"/>
      <c r="K39" s="43"/>
      <c r="L39" s="724">
        <v>0</v>
      </c>
    </row>
    <row r="40" spans="1:12" ht="15.75" thickBot="1">
      <c r="A40" s="13" t="s">
        <v>713</v>
      </c>
      <c r="B40" s="36">
        <v>236</v>
      </c>
      <c r="C40" s="36">
        <v>167</v>
      </c>
      <c r="D40" s="713">
        <f t="shared" si="0"/>
        <v>403</v>
      </c>
      <c r="E40" s="248"/>
      <c r="F40" s="44" t="s">
        <v>37</v>
      </c>
      <c r="G40" s="45"/>
      <c r="H40" s="45"/>
      <c r="I40" s="45"/>
      <c r="J40" s="45"/>
      <c r="K40" s="46"/>
      <c r="L40" s="725">
        <v>403</v>
      </c>
    </row>
    <row r="41" spans="1:12" ht="15.75" thickBot="1">
      <c r="A41" s="13" t="s">
        <v>714</v>
      </c>
      <c r="B41" s="36">
        <v>47</v>
      </c>
      <c r="C41" s="36">
        <v>133</v>
      </c>
      <c r="D41" s="713">
        <f t="shared" si="0"/>
        <v>180</v>
      </c>
      <c r="E41" s="248"/>
      <c r="F41" s="44" t="s">
        <v>791</v>
      </c>
      <c r="G41" s="45"/>
      <c r="H41" s="45"/>
      <c r="I41" s="45"/>
      <c r="J41" s="45"/>
      <c r="K41" s="46"/>
      <c r="L41" s="725">
        <v>0</v>
      </c>
    </row>
    <row r="42" spans="1:12" ht="15.75" thickBot="1">
      <c r="A42" s="13" t="s">
        <v>715</v>
      </c>
      <c r="B42" s="36">
        <v>40</v>
      </c>
      <c r="C42" s="36">
        <v>112</v>
      </c>
      <c r="D42" s="713">
        <f t="shared" si="0"/>
        <v>152</v>
      </c>
      <c r="E42" s="248"/>
      <c r="F42" s="44" t="s">
        <v>792</v>
      </c>
      <c r="G42" s="45"/>
      <c r="H42" s="45"/>
      <c r="I42" s="45"/>
      <c r="J42" s="45"/>
      <c r="K42" s="46"/>
      <c r="L42" s="725">
        <v>0</v>
      </c>
    </row>
    <row r="43" spans="1:12" ht="16.5" thickBot="1">
      <c r="A43" s="13" t="s">
        <v>716</v>
      </c>
      <c r="B43" s="36">
        <v>60</v>
      </c>
      <c r="C43" s="36">
        <v>128</v>
      </c>
      <c r="D43" s="713">
        <f t="shared" si="0"/>
        <v>188</v>
      </c>
      <c r="E43" s="251"/>
      <c r="F43" s="44" t="s">
        <v>793</v>
      </c>
      <c r="G43" s="45"/>
      <c r="H43" s="45"/>
      <c r="I43" s="45"/>
      <c r="J43" s="45"/>
      <c r="K43" s="46"/>
      <c r="L43" s="725">
        <v>0</v>
      </c>
    </row>
    <row r="44" spans="1:5" ht="15.75">
      <c r="A44" s="13" t="s">
        <v>717</v>
      </c>
      <c r="B44" s="36">
        <v>5</v>
      </c>
      <c r="C44" s="36">
        <v>9</v>
      </c>
      <c r="D44" s="713">
        <f t="shared" si="0"/>
        <v>14</v>
      </c>
      <c r="E44" s="251"/>
    </row>
    <row r="45" spans="1:9" ht="12" customHeight="1" thickBot="1">
      <c r="A45" s="13" t="s">
        <v>718</v>
      </c>
      <c r="B45" s="36">
        <v>6</v>
      </c>
      <c r="C45" s="36">
        <v>44</v>
      </c>
      <c r="D45" s="713">
        <f t="shared" si="0"/>
        <v>50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33</v>
      </c>
      <c r="C47" s="36">
        <v>37</v>
      </c>
      <c r="D47" s="713">
        <f t="shared" si="0"/>
        <v>70</v>
      </c>
      <c r="E47" s="248"/>
      <c r="F47" s="20" t="s">
        <v>150</v>
      </c>
      <c r="G47" s="33"/>
      <c r="H47" s="33"/>
      <c r="I47" s="33"/>
      <c r="J47" s="147"/>
      <c r="K47" s="148"/>
      <c r="L47" s="726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>
        <v>4</v>
      </c>
      <c r="N48" s="1165"/>
      <c r="O48" s="1165"/>
      <c r="P48" s="1165"/>
      <c r="Q48" s="1165"/>
    </row>
    <row r="49" spans="1:17" ht="16.5">
      <c r="A49" s="13" t="s">
        <v>790</v>
      </c>
      <c r="B49" s="36">
        <v>150</v>
      </c>
      <c r="C49" s="36">
        <v>277</v>
      </c>
      <c r="D49" s="713">
        <f t="shared" si="0"/>
        <v>427</v>
      </c>
      <c r="E49" s="248"/>
      <c r="F49" s="20" t="s">
        <v>152</v>
      </c>
      <c r="G49" s="33"/>
      <c r="H49" s="33"/>
      <c r="I49" s="33"/>
      <c r="J49" s="147"/>
      <c r="K49" s="148"/>
      <c r="L49" s="726">
        <v>177</v>
      </c>
      <c r="N49" s="1165"/>
      <c r="O49" s="1165"/>
      <c r="P49" s="1165"/>
      <c r="Q49" s="1165"/>
    </row>
    <row r="50" spans="1:12" ht="17.25" thickBot="1">
      <c r="A50" s="109" t="s">
        <v>722</v>
      </c>
      <c r="B50" s="110">
        <v>68</v>
      </c>
      <c r="C50" s="110">
        <v>159</v>
      </c>
      <c r="D50" s="714">
        <f t="shared" si="0"/>
        <v>227</v>
      </c>
      <c r="E50" s="248"/>
      <c r="F50" s="20" t="s">
        <v>153</v>
      </c>
      <c r="G50" s="33"/>
      <c r="H50" s="33"/>
      <c r="I50" s="33"/>
      <c r="J50" s="147"/>
      <c r="K50" s="148"/>
      <c r="L50" s="726">
        <v>0</v>
      </c>
    </row>
    <row r="51" spans="1:12" ht="17.25" thickBot="1">
      <c r="A51" s="112" t="s">
        <v>723</v>
      </c>
      <c r="B51" s="113">
        <f>SUM(B13:B50)</f>
        <v>1668</v>
      </c>
      <c r="C51" s="113">
        <f>SUM(C13:C50)</f>
        <v>5854</v>
      </c>
      <c r="D51" s="715">
        <f t="shared" si="0"/>
        <v>7522</v>
      </c>
      <c r="E51" s="248"/>
      <c r="F51" s="20" t="s">
        <v>154</v>
      </c>
      <c r="G51" s="33"/>
      <c r="H51" s="33"/>
      <c r="I51" s="33"/>
      <c r="J51" s="147"/>
      <c r="K51" s="148"/>
      <c r="L51" s="726">
        <v>4</v>
      </c>
    </row>
    <row r="52" spans="1:12" ht="17.25" thickBot="1">
      <c r="A52" s="197" t="s">
        <v>40</v>
      </c>
      <c r="B52" s="1189" t="s">
        <v>809</v>
      </c>
      <c r="C52" s="1190"/>
      <c r="D52" s="184">
        <v>10544</v>
      </c>
      <c r="E52" s="248"/>
      <c r="F52" s="20" t="s">
        <v>850</v>
      </c>
      <c r="G52" s="33"/>
      <c r="H52" s="33"/>
      <c r="I52" s="33"/>
      <c r="J52" s="147"/>
      <c r="K52" s="148"/>
      <c r="L52" s="726">
        <v>883</v>
      </c>
    </row>
    <row r="53" spans="1:12" ht="16.5">
      <c r="A53" s="50" t="s">
        <v>42</v>
      </c>
      <c r="B53" s="51"/>
      <c r="C53" s="52"/>
      <c r="D53" s="1648">
        <f>SUM(D52+D51)</f>
        <v>18066</v>
      </c>
      <c r="E53" s="248"/>
      <c r="F53" s="20" t="s">
        <v>156</v>
      </c>
      <c r="G53" s="33"/>
      <c r="H53" s="33"/>
      <c r="I53" s="33"/>
      <c r="J53" s="147"/>
      <c r="K53" s="148"/>
      <c r="L53" s="726">
        <v>0</v>
      </c>
    </row>
    <row r="54" spans="1:12" ht="17.25" thickBot="1">
      <c r="A54" s="48" t="s">
        <v>43</v>
      </c>
      <c r="B54" s="49"/>
      <c r="C54" s="53" t="s">
        <v>44</v>
      </c>
      <c r="D54" s="1649"/>
      <c r="E54" s="248"/>
      <c r="F54" s="20" t="s">
        <v>851</v>
      </c>
      <c r="G54" s="33"/>
      <c r="H54" s="33"/>
      <c r="I54" s="33"/>
      <c r="J54" s="147"/>
      <c r="K54" s="148"/>
      <c r="L54" s="726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>
        <v>0</v>
      </c>
    </row>
    <row r="57" spans="1:12" ht="17.25" thickBot="1">
      <c r="A57" s="4"/>
      <c r="B57" s="4"/>
      <c r="D57" s="4"/>
      <c r="E57" s="248"/>
      <c r="F57" s="20" t="s">
        <v>160</v>
      </c>
      <c r="G57" s="34"/>
      <c r="H57" s="34"/>
      <c r="I57" s="34"/>
      <c r="J57" s="151"/>
      <c r="K57" s="174"/>
      <c r="L57" s="726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666" t="s">
        <v>1</v>
      </c>
      <c r="B64" s="1668" t="s">
        <v>46</v>
      </c>
      <c r="C64" s="727"/>
      <c r="D64" s="1670" t="s">
        <v>795</v>
      </c>
      <c r="E64" s="1670"/>
      <c r="F64" s="1671"/>
      <c r="G64" s="1672" t="s">
        <v>798</v>
      </c>
      <c r="H64" s="1650" t="s">
        <v>77</v>
      </c>
      <c r="I64" s="1652" t="s">
        <v>78</v>
      </c>
      <c r="J64" s="1652" t="s">
        <v>79</v>
      </c>
      <c r="K64" s="1652" t="s">
        <v>80</v>
      </c>
      <c r="L64" s="1660" t="s">
        <v>784</v>
      </c>
    </row>
    <row r="65" spans="1:14" ht="28.5" customHeight="1" thickBot="1">
      <c r="A65" s="1667"/>
      <c r="B65" s="1669"/>
      <c r="C65" s="728" t="s">
        <v>47</v>
      </c>
      <c r="D65" s="729" t="s">
        <v>796</v>
      </c>
      <c r="E65" s="729" t="s">
        <v>797</v>
      </c>
      <c r="F65" s="730" t="s">
        <v>48</v>
      </c>
      <c r="G65" s="1673"/>
      <c r="H65" s="1651"/>
      <c r="I65" s="1653"/>
      <c r="J65" s="1653"/>
      <c r="K65" s="1653"/>
      <c r="L65" s="1661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680">
        <f>E66+D66+C66</f>
        <v>0</v>
      </c>
      <c r="G66" s="159">
        <v>0</v>
      </c>
      <c r="H66" s="35">
        <v>0</v>
      </c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 customHeight="1">
      <c r="A67" s="56" t="s">
        <v>131</v>
      </c>
      <c r="B67" s="162">
        <v>192</v>
      </c>
      <c r="C67" s="163">
        <v>176</v>
      </c>
      <c r="D67" s="164">
        <v>2</v>
      </c>
      <c r="E67" s="165">
        <v>0</v>
      </c>
      <c r="F67" s="681">
        <f aca="true" t="shared" si="2" ref="F67:F85">E67+D67+C67</f>
        <v>178</v>
      </c>
      <c r="G67" s="159">
        <v>515</v>
      </c>
      <c r="H67" s="35">
        <v>22</v>
      </c>
      <c r="I67" s="683">
        <f aca="true" t="shared" si="3" ref="I67:I86">_xlfn.IFERROR(SUM(H67*$N$66),0)</f>
        <v>682</v>
      </c>
      <c r="J67" s="684">
        <f aca="true" t="shared" si="4" ref="J67:J86">_xlfn.IFERROR(SUM(G67/I67)*100,0)</f>
        <v>75.51319648093842</v>
      </c>
      <c r="K67" s="685">
        <f aca="true" t="shared" si="5" ref="K67:K86">_xlfn.IFERROR(SUM(G67/F67),0)</f>
        <v>2.893258426966292</v>
      </c>
      <c r="L67" s="58">
        <v>20</v>
      </c>
      <c r="N67" s="1210" t="s">
        <v>830</v>
      </c>
      <c r="O67" s="1211"/>
      <c r="P67" s="1212"/>
      <c r="Q67" s="1192" t="s">
        <v>834</v>
      </c>
      <c r="R67" s="1193"/>
      <c r="S67" s="1194"/>
    </row>
    <row r="68" spans="1:19" ht="15">
      <c r="A68" s="57" t="s">
        <v>132</v>
      </c>
      <c r="B68" s="162">
        <v>382</v>
      </c>
      <c r="C68" s="163">
        <v>199</v>
      </c>
      <c r="D68" s="164">
        <v>0</v>
      </c>
      <c r="E68" s="165">
        <v>0</v>
      </c>
      <c r="F68" s="681">
        <f t="shared" si="2"/>
        <v>199</v>
      </c>
      <c r="G68" s="159">
        <v>435</v>
      </c>
      <c r="H68" s="35">
        <v>15</v>
      </c>
      <c r="I68" s="683">
        <f t="shared" si="3"/>
        <v>465</v>
      </c>
      <c r="J68" s="684">
        <f t="shared" si="4"/>
        <v>93.54838709677419</v>
      </c>
      <c r="K68" s="685">
        <f t="shared" si="5"/>
        <v>2.185929648241206</v>
      </c>
      <c r="L68" s="58">
        <v>12</v>
      </c>
      <c r="N68" s="1213"/>
      <c r="O68" s="1214"/>
      <c r="P68" s="1215"/>
      <c r="Q68" s="1195"/>
      <c r="R68" s="1196"/>
      <c r="S68" s="1197"/>
    </row>
    <row r="69" spans="1:19" ht="15">
      <c r="A69" s="56" t="s">
        <v>133</v>
      </c>
      <c r="B69" s="162">
        <v>0</v>
      </c>
      <c r="C69" s="163">
        <v>184</v>
      </c>
      <c r="D69" s="164">
        <v>1</v>
      </c>
      <c r="E69" s="165">
        <v>0</v>
      </c>
      <c r="F69" s="681">
        <f t="shared" si="2"/>
        <v>185</v>
      </c>
      <c r="G69" s="159">
        <v>466</v>
      </c>
      <c r="H69" s="35">
        <v>14</v>
      </c>
      <c r="I69" s="683">
        <f t="shared" si="3"/>
        <v>434</v>
      </c>
      <c r="J69" s="684">
        <f t="shared" si="4"/>
        <v>107.37327188940091</v>
      </c>
      <c r="K69" s="685">
        <f t="shared" si="5"/>
        <v>2.518918918918919</v>
      </c>
      <c r="L69" s="58">
        <v>0</v>
      </c>
      <c r="N69" s="1213"/>
      <c r="O69" s="1214"/>
      <c r="P69" s="1215"/>
      <c r="Q69" s="1195"/>
      <c r="R69" s="1196"/>
      <c r="S69" s="1197"/>
    </row>
    <row r="70" spans="1:19" ht="15.75" thickBot="1">
      <c r="A70" s="56" t="s">
        <v>134</v>
      </c>
      <c r="B70" s="162">
        <v>298</v>
      </c>
      <c r="C70" s="163">
        <v>175</v>
      </c>
      <c r="D70" s="164">
        <v>4</v>
      </c>
      <c r="E70" s="165">
        <v>15</v>
      </c>
      <c r="F70" s="681">
        <f t="shared" si="2"/>
        <v>194</v>
      </c>
      <c r="G70" s="159">
        <v>502</v>
      </c>
      <c r="H70" s="35">
        <v>29</v>
      </c>
      <c r="I70" s="683">
        <f t="shared" si="3"/>
        <v>899</v>
      </c>
      <c r="J70" s="684">
        <f t="shared" si="4"/>
        <v>55.83982202447163</v>
      </c>
      <c r="K70" s="685">
        <f t="shared" si="5"/>
        <v>2.5876288659793816</v>
      </c>
      <c r="L70" s="58">
        <v>0</v>
      </c>
      <c r="N70" s="1216"/>
      <c r="O70" s="1217"/>
      <c r="P70" s="1218"/>
      <c r="Q70" s="1198"/>
      <c r="R70" s="1199"/>
      <c r="S70" s="1200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681">
        <f t="shared" si="2"/>
        <v>0</v>
      </c>
      <c r="G71" s="159">
        <v>0</v>
      </c>
      <c r="H71" s="35">
        <v>0</v>
      </c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>
        <v>0</v>
      </c>
      <c r="O71" s="101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681">
        <f t="shared" si="2"/>
        <v>0</v>
      </c>
      <c r="G72" s="159">
        <v>0</v>
      </c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>
        <v>0</v>
      </c>
      <c r="N72" s="1192" t="s">
        <v>831</v>
      </c>
      <c r="O72" s="1193"/>
      <c r="P72" s="1194"/>
      <c r="Q72" s="1201" t="s">
        <v>835</v>
      </c>
      <c r="R72" s="1202"/>
      <c r="S72" s="1203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681">
        <f t="shared" si="2"/>
        <v>0</v>
      </c>
      <c r="G73" s="159">
        <v>0</v>
      </c>
      <c r="H73" s="35">
        <v>0</v>
      </c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>
        <v>0</v>
      </c>
      <c r="N73" s="1195"/>
      <c r="O73" s="1196"/>
      <c r="P73" s="1197"/>
      <c r="Q73" s="1204"/>
      <c r="R73" s="1205"/>
      <c r="S73" s="1206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681">
        <f t="shared" si="2"/>
        <v>0</v>
      </c>
      <c r="G74" s="159">
        <v>0</v>
      </c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>
        <v>0</v>
      </c>
      <c r="N74" s="1198"/>
      <c r="O74" s="1199"/>
      <c r="P74" s="1200"/>
      <c r="Q74" s="1207"/>
      <c r="R74" s="1208"/>
      <c r="S74" s="1209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681">
        <f t="shared" si="2"/>
        <v>0</v>
      </c>
      <c r="G75" s="159">
        <v>0</v>
      </c>
      <c r="H75" s="35">
        <v>0</v>
      </c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>
        <v>0</v>
      </c>
      <c r="N75" s="1213" t="s">
        <v>832</v>
      </c>
      <c r="O75" s="1214"/>
      <c r="P75" s="1215"/>
    </row>
    <row r="76" spans="1:16" ht="15">
      <c r="A76" s="56" t="s">
        <v>140</v>
      </c>
      <c r="B76" s="162">
        <v>189</v>
      </c>
      <c r="C76" s="163">
        <v>151</v>
      </c>
      <c r="D76" s="164">
        <v>1</v>
      </c>
      <c r="E76" s="165">
        <v>3</v>
      </c>
      <c r="F76" s="681">
        <f t="shared" si="2"/>
        <v>155</v>
      </c>
      <c r="G76" s="159">
        <v>593</v>
      </c>
      <c r="H76" s="35">
        <v>14</v>
      </c>
      <c r="I76" s="683">
        <f t="shared" si="3"/>
        <v>434</v>
      </c>
      <c r="J76" s="684">
        <f t="shared" si="4"/>
        <v>136.63594470046084</v>
      </c>
      <c r="K76" s="685">
        <f t="shared" si="5"/>
        <v>3.825806451612903</v>
      </c>
      <c r="L76" s="58">
        <v>0</v>
      </c>
      <c r="N76" s="1213"/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681">
        <f t="shared" si="2"/>
        <v>0</v>
      </c>
      <c r="G77" s="159">
        <v>0</v>
      </c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>
        <v>0</v>
      </c>
      <c r="N77" s="1213"/>
      <c r="O77" s="1214"/>
      <c r="P77" s="1215"/>
    </row>
    <row r="78" spans="1:16" ht="15.75" thickBot="1">
      <c r="A78" s="56" t="s">
        <v>142</v>
      </c>
      <c r="B78" s="162">
        <v>0</v>
      </c>
      <c r="C78" s="163">
        <v>25</v>
      </c>
      <c r="D78" s="164">
        <v>0</v>
      </c>
      <c r="E78" s="165">
        <v>0</v>
      </c>
      <c r="F78" s="681">
        <f t="shared" si="2"/>
        <v>25</v>
      </c>
      <c r="G78" s="159">
        <v>93</v>
      </c>
      <c r="H78" s="35">
        <v>3</v>
      </c>
      <c r="I78" s="683">
        <f t="shared" si="3"/>
        <v>93</v>
      </c>
      <c r="J78" s="684">
        <f t="shared" si="4"/>
        <v>100</v>
      </c>
      <c r="K78" s="685">
        <f t="shared" si="5"/>
        <v>3.72</v>
      </c>
      <c r="L78" s="58">
        <v>0</v>
      </c>
      <c r="N78" s="1216"/>
      <c r="O78" s="1217"/>
      <c r="P78" s="1218"/>
    </row>
    <row r="79" spans="1:16" ht="1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681">
        <f t="shared" si="2"/>
        <v>0</v>
      </c>
      <c r="G79" s="159">
        <v>0</v>
      </c>
      <c r="H79" s="35">
        <v>0</v>
      </c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>
        <v>0</v>
      </c>
      <c r="N79" s="1192" t="s">
        <v>833</v>
      </c>
      <c r="O79" s="1193"/>
      <c r="P79" s="1194"/>
    </row>
    <row r="80" spans="1:16" ht="15">
      <c r="A80" s="56" t="s">
        <v>144</v>
      </c>
      <c r="B80" s="162">
        <v>0</v>
      </c>
      <c r="C80" s="163">
        <v>9</v>
      </c>
      <c r="D80" s="164">
        <v>0</v>
      </c>
      <c r="E80" s="165"/>
      <c r="F80" s="681">
        <f t="shared" si="2"/>
        <v>9</v>
      </c>
      <c r="G80" s="159">
        <v>70</v>
      </c>
      <c r="H80" s="35">
        <v>2</v>
      </c>
      <c r="I80" s="683">
        <f t="shared" si="3"/>
        <v>62</v>
      </c>
      <c r="J80" s="684">
        <f t="shared" si="4"/>
        <v>112.90322580645163</v>
      </c>
      <c r="K80" s="685">
        <f t="shared" si="5"/>
        <v>7.777777777777778</v>
      </c>
      <c r="L80" s="58">
        <v>0</v>
      </c>
      <c r="N80" s="1195"/>
      <c r="O80" s="1196"/>
      <c r="P80" s="1197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681">
        <f t="shared" si="2"/>
        <v>0</v>
      </c>
      <c r="G81" s="159">
        <v>0</v>
      </c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>
        <v>0</v>
      </c>
      <c r="N81" s="1195"/>
      <c r="O81" s="1196"/>
      <c r="P81" s="1197"/>
    </row>
    <row r="82" spans="1:16" ht="15.75" thickBot="1">
      <c r="A82" s="56" t="s">
        <v>146</v>
      </c>
      <c r="B82" s="162">
        <v>0</v>
      </c>
      <c r="C82" s="163">
        <v>38</v>
      </c>
      <c r="D82" s="164">
        <v>0</v>
      </c>
      <c r="E82" s="165">
        <v>2</v>
      </c>
      <c r="F82" s="681">
        <f t="shared" si="2"/>
        <v>40</v>
      </c>
      <c r="G82" s="159">
        <v>201</v>
      </c>
      <c r="H82" s="35">
        <v>6</v>
      </c>
      <c r="I82" s="683">
        <f t="shared" si="3"/>
        <v>186</v>
      </c>
      <c r="J82" s="684">
        <f t="shared" si="4"/>
        <v>108.06451612903226</v>
      </c>
      <c r="K82" s="685">
        <f t="shared" si="5"/>
        <v>5.025</v>
      </c>
      <c r="L82" s="58">
        <v>0</v>
      </c>
      <c r="N82" s="1198"/>
      <c r="O82" s="1199"/>
      <c r="P82" s="1200"/>
    </row>
    <row r="83" spans="1:12" ht="15">
      <c r="A83" s="56" t="s">
        <v>147</v>
      </c>
      <c r="B83" s="162">
        <v>0</v>
      </c>
      <c r="C83" s="163">
        <v>25</v>
      </c>
      <c r="D83" s="164">
        <v>0</v>
      </c>
      <c r="E83" s="165">
        <v>0</v>
      </c>
      <c r="F83" s="681">
        <f t="shared" si="2"/>
        <v>25</v>
      </c>
      <c r="G83" s="159">
        <v>256</v>
      </c>
      <c r="H83" s="35">
        <v>7</v>
      </c>
      <c r="I83" s="683">
        <f t="shared" si="3"/>
        <v>217</v>
      </c>
      <c r="J83" s="684">
        <f t="shared" si="4"/>
        <v>117.97235023041475</v>
      </c>
      <c r="K83" s="685">
        <f t="shared" si="5"/>
        <v>10.24</v>
      </c>
      <c r="L83" s="58">
        <v>0</v>
      </c>
    </row>
    <row r="84" spans="1:12" ht="15">
      <c r="A84" s="56" t="s">
        <v>148</v>
      </c>
      <c r="B84" s="162">
        <v>0</v>
      </c>
      <c r="C84" s="163">
        <v>20</v>
      </c>
      <c r="D84" s="164">
        <v>1</v>
      </c>
      <c r="E84" s="165">
        <v>2</v>
      </c>
      <c r="F84" s="681">
        <f t="shared" si="2"/>
        <v>23</v>
      </c>
      <c r="G84" s="159">
        <v>198</v>
      </c>
      <c r="H84" s="35">
        <v>5</v>
      </c>
      <c r="I84" s="683">
        <f t="shared" si="3"/>
        <v>155</v>
      </c>
      <c r="J84" s="684">
        <f t="shared" si="4"/>
        <v>127.74193548387096</v>
      </c>
      <c r="K84" s="685">
        <f t="shared" si="5"/>
        <v>8.608695652173912</v>
      </c>
      <c r="L84" s="58">
        <v>0</v>
      </c>
    </row>
    <row r="85" spans="1:12" ht="15">
      <c r="A85" s="56" t="s">
        <v>149</v>
      </c>
      <c r="B85" s="162">
        <v>0</v>
      </c>
      <c r="C85" s="163">
        <v>10</v>
      </c>
      <c r="D85" s="164"/>
      <c r="E85" s="165">
        <v>1</v>
      </c>
      <c r="F85" s="681">
        <f t="shared" si="2"/>
        <v>11</v>
      </c>
      <c r="G85" s="159">
        <v>187</v>
      </c>
      <c r="H85" s="35">
        <v>15</v>
      </c>
      <c r="I85" s="683">
        <f t="shared" si="3"/>
        <v>465</v>
      </c>
      <c r="J85" s="684">
        <f t="shared" si="4"/>
        <v>40.215053763440864</v>
      </c>
      <c r="K85" s="685">
        <f t="shared" si="5"/>
        <v>17</v>
      </c>
      <c r="L85" s="58">
        <v>0</v>
      </c>
    </row>
    <row r="86" spans="1:12" ht="15.75" thickBot="1">
      <c r="A86" s="731" t="s">
        <v>6</v>
      </c>
      <c r="B86" s="687">
        <f aca="true" t="shared" si="6" ref="B86:G86">SUM(B66:B85)</f>
        <v>1061</v>
      </c>
      <c r="C86" s="688">
        <f t="shared" si="6"/>
        <v>1012</v>
      </c>
      <c r="D86" s="682">
        <f t="shared" si="6"/>
        <v>9</v>
      </c>
      <c r="E86" s="682">
        <f t="shared" si="6"/>
        <v>23</v>
      </c>
      <c r="F86" s="682">
        <f t="shared" si="6"/>
        <v>1044</v>
      </c>
      <c r="G86" s="689">
        <f t="shared" si="6"/>
        <v>3516</v>
      </c>
      <c r="H86" s="682">
        <f>SUM(H66:H85)</f>
        <v>132</v>
      </c>
      <c r="I86" s="682">
        <f t="shared" si="3"/>
        <v>4092</v>
      </c>
      <c r="J86" s="682">
        <f t="shared" si="4"/>
        <v>85.92375366568915</v>
      </c>
      <c r="K86" s="682">
        <f t="shared" si="5"/>
        <v>3.367816091954023</v>
      </c>
      <c r="L86" s="690">
        <f>SUM(L66:L85)</f>
        <v>32</v>
      </c>
    </row>
    <row r="87" spans="1:17" ht="15">
      <c r="A87" s="8"/>
      <c r="B87" s="1077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662" t="s">
        <v>735</v>
      </c>
      <c r="B89" s="1663"/>
      <c r="C89" s="1654" t="s">
        <v>733</v>
      </c>
      <c r="D89" s="1655"/>
      <c r="E89" s="1655"/>
      <c r="F89" s="1655"/>
      <c r="G89" s="1655"/>
      <c r="H89" s="1655"/>
      <c r="I89" s="1655"/>
      <c r="J89" s="165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4"/>
      <c r="B90" s="1665"/>
      <c r="C90" s="732" t="s">
        <v>161</v>
      </c>
      <c r="D90" s="733" t="s">
        <v>49</v>
      </c>
      <c r="E90" s="733" t="s">
        <v>50</v>
      </c>
      <c r="F90" s="733" t="s">
        <v>51</v>
      </c>
      <c r="G90" s="733" t="s">
        <v>52</v>
      </c>
      <c r="H90" s="733" t="s">
        <v>53</v>
      </c>
      <c r="I90" s="734" t="s">
        <v>54</v>
      </c>
      <c r="J90" s="735" t="s">
        <v>162</v>
      </c>
      <c r="K90" s="73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45" t="s">
        <v>41</v>
      </c>
      <c r="B91" s="72" t="s">
        <v>731</v>
      </c>
      <c r="C91" s="73">
        <v>1</v>
      </c>
      <c r="D91" s="74">
        <v>20</v>
      </c>
      <c r="E91" s="74">
        <v>20</v>
      </c>
      <c r="F91" s="74">
        <v>9</v>
      </c>
      <c r="G91" s="74">
        <v>2</v>
      </c>
      <c r="H91" s="74">
        <v>0</v>
      </c>
      <c r="I91" s="74">
        <v>0</v>
      </c>
      <c r="J91" s="61">
        <v>0</v>
      </c>
      <c r="K91" s="737">
        <f aca="true" t="shared" si="7" ref="K91:K99">SUM(J91+I91+H91+G91+F91+E91+D91+C91)</f>
        <v>52</v>
      </c>
      <c r="L91" s="6"/>
      <c r="M91" s="6"/>
      <c r="N91" s="6"/>
      <c r="O91" s="6"/>
      <c r="P91" s="6"/>
      <c r="Q91" s="6"/>
      <c r="R91" s="6"/>
    </row>
    <row r="92" spans="1:11" ht="15">
      <c r="A92" s="1646"/>
      <c r="B92" s="68" t="s">
        <v>730</v>
      </c>
      <c r="C92" s="70">
        <v>1</v>
      </c>
      <c r="D92" s="67">
        <v>27</v>
      </c>
      <c r="E92" s="67">
        <v>34</v>
      </c>
      <c r="F92" s="67">
        <v>16</v>
      </c>
      <c r="G92" s="67">
        <v>8</v>
      </c>
      <c r="H92" s="67">
        <v>1</v>
      </c>
      <c r="I92" s="67">
        <v>0</v>
      </c>
      <c r="J92" s="71">
        <v>0</v>
      </c>
      <c r="K92" s="738">
        <f t="shared" si="7"/>
        <v>87</v>
      </c>
    </row>
    <row r="93" spans="1:11" ht="15.75" thickBot="1">
      <c r="A93" s="1647"/>
      <c r="B93" s="741" t="s">
        <v>6</v>
      </c>
      <c r="C93" s="742">
        <f aca="true" t="shared" si="8" ref="C93:J93">SUM(C91+C92)</f>
        <v>2</v>
      </c>
      <c r="D93" s="743">
        <f t="shared" si="8"/>
        <v>47</v>
      </c>
      <c r="E93" s="743">
        <f t="shared" si="8"/>
        <v>54</v>
      </c>
      <c r="F93" s="743">
        <f t="shared" si="8"/>
        <v>25</v>
      </c>
      <c r="G93" s="743">
        <f t="shared" si="8"/>
        <v>10</v>
      </c>
      <c r="H93" s="743">
        <f t="shared" si="8"/>
        <v>1</v>
      </c>
      <c r="I93" s="743">
        <f t="shared" si="8"/>
        <v>0</v>
      </c>
      <c r="J93" s="744">
        <f t="shared" si="8"/>
        <v>0</v>
      </c>
      <c r="K93" s="739">
        <f t="shared" si="7"/>
        <v>139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740">
        <f t="shared" si="7"/>
        <v>0</v>
      </c>
    </row>
    <row r="95" spans="1:11" ht="15">
      <c r="A95" s="1657" t="s">
        <v>55</v>
      </c>
      <c r="B95" s="60" t="s">
        <v>728</v>
      </c>
      <c r="C95" s="73">
        <v>2</v>
      </c>
      <c r="D95" s="74">
        <v>45</v>
      </c>
      <c r="E95" s="74">
        <v>51</v>
      </c>
      <c r="F95" s="74">
        <v>24</v>
      </c>
      <c r="G95" s="74">
        <v>10</v>
      </c>
      <c r="H95" s="74">
        <v>1</v>
      </c>
      <c r="I95" s="74">
        <v>0</v>
      </c>
      <c r="J95" s="61">
        <v>0</v>
      </c>
      <c r="K95" s="737">
        <f t="shared" si="7"/>
        <v>133</v>
      </c>
    </row>
    <row r="96" spans="1:11" ht="15">
      <c r="A96" s="1658"/>
      <c r="B96" s="131" t="s">
        <v>727</v>
      </c>
      <c r="C96" s="70">
        <v>0</v>
      </c>
      <c r="D96" s="67">
        <v>2</v>
      </c>
      <c r="E96" s="67">
        <v>3</v>
      </c>
      <c r="F96" s="67">
        <v>1</v>
      </c>
      <c r="G96" s="67">
        <v>0</v>
      </c>
      <c r="H96" s="67">
        <v>0</v>
      </c>
      <c r="I96" s="67">
        <v>0</v>
      </c>
      <c r="J96" s="71">
        <v>0</v>
      </c>
      <c r="K96" s="738">
        <f t="shared" si="7"/>
        <v>6</v>
      </c>
    </row>
    <row r="97" spans="1:18" ht="15.75" thickBot="1">
      <c r="A97" s="1659"/>
      <c r="B97" s="745" t="s">
        <v>6</v>
      </c>
      <c r="C97" s="746">
        <f>C96+C95</f>
        <v>2</v>
      </c>
      <c r="D97" s="747">
        <f aca="true" t="shared" si="9" ref="D97:J97">D96+D95</f>
        <v>47</v>
      </c>
      <c r="E97" s="747">
        <f t="shared" si="9"/>
        <v>54</v>
      </c>
      <c r="F97" s="747">
        <f t="shared" si="9"/>
        <v>25</v>
      </c>
      <c r="G97" s="747">
        <f t="shared" si="9"/>
        <v>10</v>
      </c>
      <c r="H97" s="747">
        <f t="shared" si="9"/>
        <v>1</v>
      </c>
      <c r="I97" s="747">
        <f t="shared" si="9"/>
        <v>0</v>
      </c>
      <c r="J97" s="748">
        <f t="shared" si="9"/>
        <v>0</v>
      </c>
      <c r="K97" s="739">
        <f t="shared" si="7"/>
        <v>139</v>
      </c>
      <c r="R97" s="18"/>
    </row>
    <row r="98" spans="1:11" ht="15">
      <c r="A98" s="75"/>
      <c r="B98" s="72" t="s">
        <v>726</v>
      </c>
      <c r="C98" s="73">
        <v>0</v>
      </c>
      <c r="D98" s="74">
        <v>2</v>
      </c>
      <c r="E98" s="74">
        <v>9</v>
      </c>
      <c r="F98" s="74">
        <v>11</v>
      </c>
      <c r="G98" s="74">
        <v>3</v>
      </c>
      <c r="H98" s="74">
        <v>0</v>
      </c>
      <c r="I98" s="74">
        <v>0</v>
      </c>
      <c r="J98" s="61">
        <v>0</v>
      </c>
      <c r="K98" s="737">
        <f t="shared" si="7"/>
        <v>25</v>
      </c>
    </row>
    <row r="99" spans="1:11" ht="15.75" thickBot="1">
      <c r="A99" s="76"/>
      <c r="B99" s="77" t="s">
        <v>732</v>
      </c>
      <c r="C99" s="32">
        <v>0</v>
      </c>
      <c r="D99" s="63">
        <v>6</v>
      </c>
      <c r="E99" s="63">
        <v>6</v>
      </c>
      <c r="F99" s="63">
        <v>4</v>
      </c>
      <c r="G99" s="63">
        <v>0</v>
      </c>
      <c r="H99" s="63">
        <v>2</v>
      </c>
      <c r="I99" s="63">
        <v>0</v>
      </c>
      <c r="J99" s="62">
        <v>0</v>
      </c>
      <c r="K99" s="739">
        <f t="shared" si="7"/>
        <v>18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1208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26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2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/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/>
      <c r="G106" s="1131"/>
      <c r="H106" s="54"/>
      <c r="I106" s="54"/>
      <c r="J106" s="54"/>
      <c r="K106" s="54"/>
      <c r="L106" s="54"/>
      <c r="M106" s="6"/>
    </row>
    <row r="107" spans="1:13" ht="15">
      <c r="A107" s="1563" t="s">
        <v>62</v>
      </c>
      <c r="B107" s="1564"/>
      <c r="C107" s="1564"/>
      <c r="D107" s="1564"/>
      <c r="E107" s="1564"/>
      <c r="F107" s="1565">
        <f>SUM(F105+F106)</f>
        <v>0</v>
      </c>
      <c r="G107" s="1566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/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/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/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/>
      <c r="G111" s="1131"/>
      <c r="H111" s="54"/>
      <c r="I111" s="54"/>
      <c r="J111" s="54"/>
      <c r="K111" s="54"/>
      <c r="L111" s="54"/>
      <c r="M111" s="6"/>
    </row>
    <row r="112" spans="1:13" ht="15">
      <c r="A112" s="1563" t="s">
        <v>66</v>
      </c>
      <c r="B112" s="1564"/>
      <c r="C112" s="1564"/>
      <c r="D112" s="1564"/>
      <c r="E112" s="1564"/>
      <c r="F112" s="1565">
        <f>SUM(F108+F109+F110+F111)</f>
        <v>0</v>
      </c>
      <c r="G112" s="1566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/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846</v>
      </c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6" dxfId="0" operator="equal">
      <formula>""</formula>
    </cfRule>
  </conditionalFormatting>
  <conditionalFormatting sqref="A118">
    <cfRule type="cellIs" priority="4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6">
      <selection activeCell="C140" sqref="C140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165" t="s">
        <v>689</v>
      </c>
      <c r="O8" s="1165"/>
      <c r="P8" s="1165"/>
      <c r="Q8" s="1165"/>
    </row>
    <row r="9" spans="1:17" ht="15">
      <c r="A9" s="30" t="s">
        <v>688</v>
      </c>
      <c r="D9" s="155"/>
      <c r="E9" s="155"/>
      <c r="F9" s="155"/>
      <c r="G9" s="155"/>
      <c r="N9" s="1165"/>
      <c r="O9" s="1165"/>
      <c r="P9" s="1165"/>
      <c r="Q9" s="1165"/>
    </row>
    <row r="10" spans="4:17" ht="15" customHeight="1">
      <c r="D10" s="155"/>
      <c r="E10" s="155"/>
      <c r="F10" s="155"/>
      <c r="G10" s="155"/>
      <c r="N10" s="1166" t="s">
        <v>800</v>
      </c>
      <c r="O10" s="1166"/>
      <c r="P10" s="1166"/>
      <c r="Q10" s="1166"/>
    </row>
    <row r="11" spans="1:17" ht="25.5" customHeight="1">
      <c r="A11" s="1132" t="s">
        <v>81</v>
      </c>
      <c r="B11" s="1132"/>
      <c r="C11" s="1132"/>
      <c r="D11" s="1132"/>
      <c r="E11" s="1132"/>
      <c r="F11" s="1132"/>
      <c r="G11" s="1132"/>
      <c r="H11" s="1132"/>
      <c r="I11" s="1132"/>
      <c r="J11" s="1132"/>
      <c r="K11" s="1132"/>
      <c r="L11" s="1132"/>
      <c r="N11" s="1166"/>
      <c r="O11" s="1166"/>
      <c r="P11" s="1166"/>
      <c r="Q11" s="1166"/>
    </row>
    <row r="12" spans="1:12" ht="28.5" customHeight="1">
      <c r="A12" s="1133" t="s">
        <v>807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</row>
    <row r="13" spans="1:12" ht="28.5" customHeight="1">
      <c r="A13" s="1094" t="s">
        <v>812</v>
      </c>
      <c r="B13" s="1094"/>
      <c r="C13" s="1094"/>
      <c r="D13" s="1094"/>
      <c r="E13" s="1094"/>
      <c r="F13" s="1094"/>
      <c r="G13" s="1094"/>
      <c r="H13" s="1094"/>
      <c r="I13" s="1094"/>
      <c r="J13" s="1094"/>
      <c r="K13" s="1094"/>
      <c r="L13" s="1094"/>
    </row>
    <row r="14" spans="1:13" ht="15.75" customHeight="1">
      <c r="A14" s="187" t="s">
        <v>87</v>
      </c>
      <c r="B14" s="188" t="s">
        <v>659</v>
      </c>
      <c r="C14" s="1095" t="s">
        <v>86</v>
      </c>
      <c r="D14" s="1095"/>
      <c r="E14" s="1146" t="s">
        <v>678</v>
      </c>
      <c r="F14" s="1146"/>
      <c r="G14" s="1146"/>
      <c r="H14" s="1171" t="s">
        <v>220</v>
      </c>
      <c r="I14" s="1171"/>
      <c r="J14" s="1144" t="s">
        <v>667</v>
      </c>
      <c r="K14" s="1144"/>
      <c r="L14" s="15"/>
      <c r="M14" s="19"/>
    </row>
    <row r="15" spans="1:15" ht="15.75" customHeight="1">
      <c r="A15" s="187" t="s">
        <v>83</v>
      </c>
      <c r="B15" s="1153" t="s">
        <v>364</v>
      </c>
      <c r="C15" s="1153"/>
      <c r="D15" s="1153"/>
      <c r="E15" s="189"/>
      <c r="F15" s="187" t="s">
        <v>84</v>
      </c>
      <c r="G15" s="1145">
        <v>6867307</v>
      </c>
      <c r="H15" s="1145"/>
      <c r="I15" s="1145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2018</v>
      </c>
      <c r="C16" s="814"/>
      <c r="D16" s="814"/>
      <c r="E16" s="191"/>
      <c r="J16" s="190"/>
      <c r="K16" s="192"/>
      <c r="L16" s="16"/>
    </row>
    <row r="17" spans="1:12" ht="15" customHeight="1" hidden="1" thickBot="1">
      <c r="A17" s="1079" t="s">
        <v>96</v>
      </c>
      <c r="B17" s="1079"/>
      <c r="C17" s="1079"/>
      <c r="D17" s="1079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47" t="s">
        <v>1</v>
      </c>
      <c r="B18" s="123" t="s">
        <v>2</v>
      </c>
      <c r="C18" s="124" t="s">
        <v>724</v>
      </c>
      <c r="D18" s="1149" t="s">
        <v>3</v>
      </c>
      <c r="E18" s="78"/>
      <c r="F18" s="1138" t="s">
        <v>725</v>
      </c>
      <c r="G18" s="1139"/>
      <c r="H18" s="1139"/>
      <c r="I18" s="1140"/>
      <c r="J18" s="127" t="s">
        <v>4</v>
      </c>
      <c r="K18" s="128" t="s">
        <v>5</v>
      </c>
      <c r="L18" s="1151" t="s">
        <v>6</v>
      </c>
    </row>
    <row r="19" spans="1:12" ht="15.75" customHeight="1" hidden="1" thickBot="1">
      <c r="A19" s="1148"/>
      <c r="B19" s="125" t="s">
        <v>7</v>
      </c>
      <c r="C19" s="126" t="s">
        <v>8</v>
      </c>
      <c r="D19" s="1150"/>
      <c r="E19" s="78"/>
      <c r="F19" s="1141"/>
      <c r="G19" s="1142"/>
      <c r="H19" s="1142"/>
      <c r="I19" s="1143"/>
      <c r="J19" s="129" t="s">
        <v>9</v>
      </c>
      <c r="K19" s="130" t="s">
        <v>10</v>
      </c>
      <c r="L19" s="1152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80" t="s">
        <v>11</v>
      </c>
      <c r="G20" s="1081"/>
      <c r="H20" s="1081"/>
      <c r="I20" s="1081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80" t="s">
        <v>12</v>
      </c>
      <c r="G21" s="1081"/>
      <c r="H21" s="1081"/>
      <c r="I21" s="1081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80" t="s">
        <v>13</v>
      </c>
      <c r="G22" s="1081"/>
      <c r="H22" s="1081"/>
      <c r="I22" s="1081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80" t="s">
        <v>14</v>
      </c>
      <c r="G23" s="1081"/>
      <c r="H23" s="1081"/>
      <c r="I23" s="1081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80" t="s">
        <v>15</v>
      </c>
      <c r="G24" s="1081"/>
      <c r="H24" s="1081"/>
      <c r="I24" s="1081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096" t="s">
        <v>16</v>
      </c>
      <c r="G25" s="1097"/>
      <c r="H25" s="1097"/>
      <c r="I25" s="1097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096" t="s">
        <v>17</v>
      </c>
      <c r="G26" s="1097"/>
      <c r="H26" s="1097"/>
      <c r="I26" s="1098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096" t="s">
        <v>18</v>
      </c>
      <c r="G27" s="1097"/>
      <c r="H27" s="1097"/>
      <c r="I27" s="1098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096" t="s">
        <v>19</v>
      </c>
      <c r="G28" s="1097"/>
      <c r="H28" s="1097"/>
      <c r="I28" s="1098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096" t="s">
        <v>20</v>
      </c>
      <c r="G29" s="1097"/>
      <c r="H29" s="1097"/>
      <c r="I29" s="1098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096" t="s">
        <v>21</v>
      </c>
      <c r="G30" s="1097"/>
      <c r="H30" s="1097"/>
      <c r="I30" s="1098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096" t="s">
        <v>22</v>
      </c>
      <c r="G31" s="1097"/>
      <c r="H31" s="1097"/>
      <c r="I31" s="1098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096" t="s">
        <v>23</v>
      </c>
      <c r="G32" s="1097"/>
      <c r="H32" s="1097"/>
      <c r="I32" s="1098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096" t="s">
        <v>24</v>
      </c>
      <c r="G33" s="1097"/>
      <c r="H33" s="1097"/>
      <c r="I33" s="1098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096" t="s">
        <v>25</v>
      </c>
      <c r="G34" s="1097"/>
      <c r="H34" s="1097"/>
      <c r="I34" s="1098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096" t="s">
        <v>26</v>
      </c>
      <c r="G35" s="1097"/>
      <c r="H35" s="1097"/>
      <c r="I35" s="1098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096" t="s">
        <v>27</v>
      </c>
      <c r="G36" s="1097"/>
      <c r="H36" s="1097"/>
      <c r="I36" s="1098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80" t="s">
        <v>28</v>
      </c>
      <c r="G37" s="1081"/>
      <c r="H37" s="1081"/>
      <c r="I37" s="1081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80" t="s">
        <v>29</v>
      </c>
      <c r="G38" s="1081"/>
      <c r="H38" s="1081"/>
      <c r="I38" s="1081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80" t="s">
        <v>30</v>
      </c>
      <c r="G39" s="1081"/>
      <c r="H39" s="1081"/>
      <c r="I39" s="1081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80" t="s">
        <v>31</v>
      </c>
      <c r="G40" s="1081"/>
      <c r="H40" s="1081"/>
      <c r="I40" s="1081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58" t="s">
        <v>76</v>
      </c>
      <c r="G41" s="1159"/>
      <c r="H41" s="1159"/>
      <c r="I41" s="1159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091" t="s">
        <v>40</v>
      </c>
      <c r="B59" s="1092"/>
      <c r="C59" s="1093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08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09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082" t="s">
        <v>75</v>
      </c>
      <c r="B68" s="1082"/>
      <c r="C68" s="1082"/>
      <c r="D68" s="1082"/>
      <c r="E68" s="1082"/>
      <c r="F68" s="1082"/>
      <c r="G68" s="1082"/>
      <c r="H68" s="1082"/>
      <c r="I68" s="1082"/>
      <c r="J68" s="1082"/>
      <c r="K68" s="1082"/>
      <c r="L68" s="1082"/>
      <c r="M68" s="1082"/>
      <c r="N68" s="1082"/>
      <c r="O68" s="1082"/>
      <c r="P68" s="1082"/>
      <c r="Q68" s="1082"/>
    </row>
    <row r="69" ht="2.25" customHeight="1" hidden="1" thickBot="1"/>
    <row r="70" spans="1:16" ht="16.5" hidden="1" thickBot="1">
      <c r="A70" s="1119" t="s">
        <v>129</v>
      </c>
      <c r="B70" s="1120"/>
      <c r="C70" s="1120"/>
      <c r="D70" s="1120"/>
      <c r="E70" s="1120"/>
      <c r="F70" s="1120"/>
      <c r="G70" s="1120"/>
      <c r="H70" s="1120"/>
      <c r="I70" s="1120"/>
      <c r="J70" s="1120"/>
      <c r="K70" s="1120"/>
      <c r="L70" s="1121"/>
      <c r="M70" s="14"/>
      <c r="O70" s="7"/>
      <c r="P70" s="7"/>
    </row>
    <row r="71" spans="1:12" ht="14.25" customHeight="1" hidden="1" thickBot="1">
      <c r="A71" s="1154" t="s">
        <v>1</v>
      </c>
      <c r="B71" s="1122" t="s">
        <v>46</v>
      </c>
      <c r="C71" s="161"/>
      <c r="D71" s="1156" t="s">
        <v>795</v>
      </c>
      <c r="E71" s="1156"/>
      <c r="F71" s="1157"/>
      <c r="G71" s="1134" t="s">
        <v>798</v>
      </c>
      <c r="H71" s="1136" t="s">
        <v>77</v>
      </c>
      <c r="I71" s="1105" t="s">
        <v>78</v>
      </c>
      <c r="J71" s="1105" t="s">
        <v>79</v>
      </c>
      <c r="K71" s="1105" t="s">
        <v>80</v>
      </c>
      <c r="L71" s="1160" t="s">
        <v>784</v>
      </c>
    </row>
    <row r="72" spans="1:14" ht="28.5" customHeight="1" hidden="1" thickBot="1">
      <c r="A72" s="1155"/>
      <c r="B72" s="1123"/>
      <c r="C72" s="167" t="s">
        <v>47</v>
      </c>
      <c r="D72" s="168" t="s">
        <v>796</v>
      </c>
      <c r="E72" s="168" t="s">
        <v>797</v>
      </c>
      <c r="F72" s="169" t="s">
        <v>48</v>
      </c>
      <c r="G72" s="1135"/>
      <c r="H72" s="1137"/>
      <c r="I72" s="1106"/>
      <c r="J72" s="1106"/>
      <c r="K72" s="1106"/>
      <c r="L72" s="1161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10" t="s">
        <v>734</v>
      </c>
      <c r="B95" s="1110"/>
      <c r="C95" s="1110"/>
      <c r="D95" s="1110"/>
      <c r="E95" s="1110"/>
      <c r="F95" s="1110"/>
      <c r="G95" s="1110"/>
      <c r="H95" s="1110"/>
      <c r="I95" s="1110"/>
      <c r="J95" s="1110"/>
      <c r="K95" s="1110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67" t="s">
        <v>735</v>
      </c>
      <c r="B96" s="1168"/>
      <c r="C96" s="1124" t="s">
        <v>733</v>
      </c>
      <c r="D96" s="1125"/>
      <c r="E96" s="1125"/>
      <c r="F96" s="1125"/>
      <c r="G96" s="1125"/>
      <c r="H96" s="1125"/>
      <c r="I96" s="1125"/>
      <c r="J96" s="1126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69"/>
      <c r="B97" s="1170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27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28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29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11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12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13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179" t="s">
        <v>56</v>
      </c>
      <c r="B108" s="1180"/>
      <c r="C108" s="1180"/>
      <c r="D108" s="1180"/>
      <c r="E108" s="1180"/>
      <c r="F108" s="1180"/>
      <c r="G108" s="1181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80" t="s">
        <v>57</v>
      </c>
      <c r="B109" s="1081"/>
      <c r="C109" s="1081"/>
      <c r="D109" s="1081"/>
      <c r="E109" s="1081"/>
      <c r="F109" s="1172"/>
      <c r="G109" s="1173"/>
      <c r="H109" s="54"/>
      <c r="I109" s="54"/>
      <c r="J109" s="54"/>
      <c r="K109" s="54"/>
      <c r="L109" s="54"/>
      <c r="M109" s="6"/>
    </row>
    <row r="110" spans="1:13" ht="15" hidden="1">
      <c r="A110" s="1080" t="s">
        <v>58</v>
      </c>
      <c r="B110" s="1081"/>
      <c r="C110" s="1081"/>
      <c r="D110" s="1081"/>
      <c r="E110" s="1081"/>
      <c r="F110" s="1172"/>
      <c r="G110" s="1173"/>
      <c r="H110" s="54"/>
      <c r="I110" s="54"/>
      <c r="J110" s="54"/>
      <c r="K110" s="54"/>
      <c r="L110" s="54"/>
      <c r="M110" s="6"/>
    </row>
    <row r="111" spans="1:13" ht="15" hidden="1">
      <c r="A111" s="1080" t="s">
        <v>59</v>
      </c>
      <c r="B111" s="1081"/>
      <c r="C111" s="1081"/>
      <c r="D111" s="1081"/>
      <c r="E111" s="1081"/>
      <c r="F111" s="1172"/>
      <c r="G111" s="1173"/>
      <c r="H111" s="54"/>
      <c r="I111" s="54"/>
      <c r="J111" s="54"/>
      <c r="K111" s="54"/>
      <c r="L111" s="54"/>
      <c r="M111" s="6"/>
    </row>
    <row r="112" spans="1:13" ht="15" hidden="1">
      <c r="A112" s="1080" t="s">
        <v>60</v>
      </c>
      <c r="B112" s="1081"/>
      <c r="C112" s="1081"/>
      <c r="D112" s="1081"/>
      <c r="E112" s="1081"/>
      <c r="F112" s="1130"/>
      <c r="G112" s="1131"/>
      <c r="H112" s="54"/>
      <c r="I112" s="54"/>
      <c r="J112" s="54"/>
      <c r="K112" s="54"/>
      <c r="L112" s="54"/>
      <c r="M112" s="6"/>
    </row>
    <row r="113" spans="1:13" ht="15" hidden="1">
      <c r="A113" s="1080" t="s">
        <v>61</v>
      </c>
      <c r="B113" s="1081"/>
      <c r="C113" s="1081"/>
      <c r="D113" s="1081"/>
      <c r="E113" s="1081"/>
      <c r="F113" s="1130"/>
      <c r="G113" s="1131"/>
      <c r="H113" s="54"/>
      <c r="I113" s="54"/>
      <c r="J113" s="54"/>
      <c r="K113" s="54"/>
      <c r="L113" s="54"/>
      <c r="M113" s="6"/>
    </row>
    <row r="114" spans="1:13" ht="15" hidden="1">
      <c r="A114" s="1085" t="s">
        <v>62</v>
      </c>
      <c r="B114" s="1086"/>
      <c r="C114" s="1086"/>
      <c r="D114" s="1086"/>
      <c r="E114" s="1086"/>
      <c r="F114" s="1117">
        <f>SUM(F112+F113)</f>
        <v>0</v>
      </c>
      <c r="G114" s="1118"/>
      <c r="H114" s="47"/>
      <c r="I114" s="47"/>
      <c r="J114" s="47"/>
      <c r="K114" s="47"/>
      <c r="L114" s="47"/>
      <c r="M114" s="6"/>
    </row>
    <row r="115" spans="1:13" ht="15" hidden="1">
      <c r="A115" s="1080" t="s">
        <v>63</v>
      </c>
      <c r="B115" s="1081"/>
      <c r="C115" s="1081"/>
      <c r="D115" s="1081"/>
      <c r="E115" s="1081"/>
      <c r="F115" s="1130"/>
      <c r="G115" s="1131"/>
      <c r="H115" s="54"/>
      <c r="I115" s="54"/>
      <c r="J115" s="54"/>
      <c r="K115" s="54"/>
      <c r="L115" s="54"/>
      <c r="M115" s="6"/>
    </row>
    <row r="116" spans="1:13" ht="15" hidden="1">
      <c r="A116" s="1080" t="s">
        <v>64</v>
      </c>
      <c r="B116" s="1081"/>
      <c r="C116" s="1081"/>
      <c r="D116" s="1081"/>
      <c r="E116" s="1081"/>
      <c r="F116" s="1130"/>
      <c r="G116" s="1131"/>
      <c r="H116" s="54"/>
      <c r="I116" s="54"/>
      <c r="J116" s="54"/>
      <c r="K116" s="54"/>
      <c r="L116" s="54"/>
      <c r="M116" s="6"/>
    </row>
    <row r="117" spans="1:13" ht="15" hidden="1">
      <c r="A117" s="1080" t="s">
        <v>736</v>
      </c>
      <c r="B117" s="1081"/>
      <c r="C117" s="1081"/>
      <c r="D117" s="1081"/>
      <c r="E117" s="1081"/>
      <c r="F117" s="1130"/>
      <c r="G117" s="1131"/>
      <c r="H117" s="54"/>
      <c r="I117" s="54"/>
      <c r="J117" s="54"/>
      <c r="K117" s="54"/>
      <c r="L117" s="54"/>
      <c r="M117" s="6"/>
    </row>
    <row r="118" spans="1:13" ht="15" hidden="1">
      <c r="A118" s="1080" t="s">
        <v>65</v>
      </c>
      <c r="B118" s="1081"/>
      <c r="C118" s="1081"/>
      <c r="D118" s="1081"/>
      <c r="E118" s="1081"/>
      <c r="F118" s="1130"/>
      <c r="G118" s="1131"/>
      <c r="H118" s="54"/>
      <c r="I118" s="54"/>
      <c r="J118" s="54"/>
      <c r="K118" s="54"/>
      <c r="L118" s="54"/>
      <c r="M118" s="6"/>
    </row>
    <row r="119" spans="1:13" ht="15" hidden="1">
      <c r="A119" s="1085" t="s">
        <v>66</v>
      </c>
      <c r="B119" s="1086"/>
      <c r="C119" s="1086"/>
      <c r="D119" s="1086"/>
      <c r="E119" s="1086"/>
      <c r="F119" s="1117">
        <f>SUM(F115+F116+F117+F118)</f>
        <v>0</v>
      </c>
      <c r="G119" s="1118"/>
      <c r="H119" s="47"/>
      <c r="I119" s="47"/>
      <c r="J119" s="47"/>
      <c r="K119" s="47"/>
      <c r="L119" s="47"/>
      <c r="M119" s="6"/>
    </row>
    <row r="120" spans="1:13" ht="15.75" hidden="1" thickBot="1">
      <c r="A120" s="1083" t="s">
        <v>67</v>
      </c>
      <c r="B120" s="1084"/>
      <c r="C120" s="1084"/>
      <c r="D120" s="1084"/>
      <c r="E120" s="1084"/>
      <c r="F120" s="1177"/>
      <c r="G120" s="1178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74"/>
      <c r="B122" s="1175"/>
      <c r="C122" s="1175"/>
      <c r="D122" s="1175"/>
      <c r="E122" s="1175"/>
      <c r="F122" s="1176"/>
      <c r="G122" s="1162"/>
      <c r="H122" s="1163"/>
      <c r="I122" s="1163"/>
      <c r="J122" s="1164"/>
    </row>
    <row r="123" spans="1:10" ht="15.75" hidden="1" thickBot="1">
      <c r="A123" s="1114" t="s">
        <v>68</v>
      </c>
      <c r="B123" s="1115"/>
      <c r="C123" s="1115"/>
      <c r="D123" s="1115"/>
      <c r="E123" s="1115"/>
      <c r="F123" s="1116"/>
      <c r="G123" s="1114" t="s">
        <v>69</v>
      </c>
      <c r="H123" s="1115"/>
      <c r="I123" s="1115"/>
      <c r="J123" s="1116"/>
    </row>
    <row r="124" spans="1:10" ht="15.75" hidden="1" thickBot="1">
      <c r="A124" s="86" t="s">
        <v>70</v>
      </c>
      <c r="B124" s="1078"/>
      <c r="C124" s="1078"/>
      <c r="D124" s="1078"/>
      <c r="E124" s="1078"/>
      <c r="F124" s="1078"/>
      <c r="G124" s="1078"/>
      <c r="H124" s="1078"/>
      <c r="I124" s="1078"/>
      <c r="J124" s="1087"/>
    </row>
    <row r="125" spans="1:10" ht="15" hidden="1">
      <c r="A125" s="1088"/>
      <c r="B125" s="1089"/>
      <c r="C125" s="1089"/>
      <c r="D125" s="1089"/>
      <c r="E125" s="1089"/>
      <c r="F125" s="1090"/>
      <c r="G125" s="1088"/>
      <c r="H125" s="1089"/>
      <c r="I125" s="1089"/>
      <c r="J125" s="1090"/>
    </row>
    <row r="126" spans="1:10" ht="15.75" hidden="1" thickBot="1">
      <c r="A126" s="1099" t="s">
        <v>71</v>
      </c>
      <c r="B126" s="1100"/>
      <c r="C126" s="1100"/>
      <c r="D126" s="1100"/>
      <c r="E126" s="1100"/>
      <c r="F126" s="1101"/>
      <c r="G126" s="1099" t="s">
        <v>72</v>
      </c>
      <c r="H126" s="1100"/>
      <c r="I126" s="1100"/>
      <c r="J126" s="1101"/>
    </row>
    <row r="127" spans="1:10" ht="15" hidden="1">
      <c r="A127" s="1107" t="s">
        <v>73</v>
      </c>
      <c r="B127" s="1107"/>
      <c r="C127" s="1107"/>
      <c r="D127" s="1107"/>
      <c r="E127" s="1107"/>
      <c r="F127" s="1107"/>
      <c r="G127" s="1107"/>
      <c r="H127" s="1107"/>
      <c r="I127" s="1107"/>
      <c r="J127" s="1107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02" t="s">
        <v>837</v>
      </c>
      <c r="C129" s="1102"/>
      <c r="D129" s="1102"/>
      <c r="E129" s="1102"/>
      <c r="F129" s="1102"/>
      <c r="G129" s="1102"/>
      <c r="H129" s="1102"/>
    </row>
    <row r="131" spans="1:12" ht="15.75">
      <c r="A131" s="193" t="s">
        <v>803</v>
      </c>
      <c r="B131" s="749" t="s">
        <v>847</v>
      </c>
      <c r="D131" s="1104" t="s">
        <v>805</v>
      </c>
      <c r="E131" s="1104"/>
      <c r="F131" s="1104"/>
      <c r="G131" s="1078" t="s">
        <v>838</v>
      </c>
      <c r="H131" s="1078"/>
      <c r="I131" s="1078"/>
      <c r="J131" s="1078"/>
      <c r="K131" s="1078"/>
      <c r="L131" s="1078"/>
    </row>
    <row r="132" spans="15:18" ht="15">
      <c r="O132" s="1165"/>
      <c r="P132" s="1165"/>
      <c r="Q132" s="1165"/>
      <c r="R132" s="1165"/>
    </row>
    <row r="133" spans="1:18" ht="15.75">
      <c r="A133" s="193" t="s">
        <v>804</v>
      </c>
      <c r="B133" s="1103" t="s">
        <v>839</v>
      </c>
      <c r="C133" s="1103"/>
      <c r="D133" s="1103"/>
      <c r="E133" s="1103"/>
      <c r="O133" s="1165"/>
      <c r="P133" s="1165"/>
      <c r="Q133" s="1165"/>
      <c r="R133" s="1165"/>
    </row>
    <row r="134" spans="15:18" ht="15">
      <c r="O134" s="1165"/>
      <c r="P134" s="1165"/>
      <c r="Q134" s="1165"/>
      <c r="R134" s="1165"/>
    </row>
    <row r="135" spans="1:8" ht="15.75">
      <c r="A135" s="193" t="s">
        <v>806</v>
      </c>
      <c r="B135" s="1078" t="s">
        <v>840</v>
      </c>
      <c r="C135" s="1078"/>
      <c r="D135" s="1078"/>
      <c r="E135" s="1078"/>
      <c r="F135" s="1078"/>
      <c r="G135" s="1078"/>
      <c r="H135" s="1078"/>
    </row>
  </sheetData>
  <sheetProtection sheet="1" objects="1" scenarios="1"/>
  <mergeCells count="97">
    <mergeCell ref="F120:G120"/>
    <mergeCell ref="A108:G108"/>
    <mergeCell ref="F115:G115"/>
    <mergeCell ref="F116:G116"/>
    <mergeCell ref="A118:E118"/>
    <mergeCell ref="F118:G118"/>
    <mergeCell ref="A115:E115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64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64">
      <selection activeCell="K93" sqref="K93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813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684" t="s">
        <v>1</v>
      </c>
      <c r="B11" s="750" t="s">
        <v>2</v>
      </c>
      <c r="C11" s="751" t="s">
        <v>724</v>
      </c>
      <c r="D11" s="1686" t="s">
        <v>3</v>
      </c>
      <c r="E11" s="797"/>
      <c r="F11" s="1688" t="s">
        <v>725</v>
      </c>
      <c r="G11" s="1689"/>
      <c r="H11" s="1689"/>
      <c r="I11" s="1690"/>
      <c r="J11" s="759" t="s">
        <v>4</v>
      </c>
      <c r="K11" s="760" t="s">
        <v>5</v>
      </c>
      <c r="L11" s="1694" t="s">
        <v>6</v>
      </c>
      <c r="N11" s="1165"/>
      <c r="O11" s="1165"/>
      <c r="P11" s="1165"/>
      <c r="Q11" s="1165"/>
    </row>
    <row r="12" spans="1:12" ht="15.75" customHeight="1" thickBot="1">
      <c r="A12" s="1685"/>
      <c r="B12" s="752" t="s">
        <v>7</v>
      </c>
      <c r="C12" s="753" t="s">
        <v>8</v>
      </c>
      <c r="D12" s="1687"/>
      <c r="E12" s="797"/>
      <c r="F12" s="1691"/>
      <c r="G12" s="1692"/>
      <c r="H12" s="1692"/>
      <c r="I12" s="1693"/>
      <c r="J12" s="761" t="s">
        <v>9</v>
      </c>
      <c r="K12" s="762" t="s">
        <v>10</v>
      </c>
      <c r="L12" s="1695"/>
    </row>
    <row r="13" spans="1:12" s="155" customFormat="1" ht="15">
      <c r="A13" s="153" t="s">
        <v>691</v>
      </c>
      <c r="B13" s="802">
        <f>Enero!B13+Febrero!B13+Marzo!B13+Abril!B13+Mayo!B13+Junio!B13+Julio!B13+Agosto!B13+Septiembre!B13+Octubre!B13+Noviembre!B13+Diciembre!B13</f>
        <v>0</v>
      </c>
      <c r="C13" s="802">
        <f>Enero!C13+Febrero!C13+Marzo!C13+Abril!C13+Mayo!C13+Junio!C13+Julio!C13+Agosto!C13+Septiembre!C13+Octubre!C13+Noviembre!C13+Diciembre!C13</f>
        <v>0</v>
      </c>
      <c r="D13" s="754">
        <f>SUM(C13+B13)</f>
        <v>0</v>
      </c>
      <c r="E13" s="798"/>
      <c r="F13" s="1080" t="s">
        <v>11</v>
      </c>
      <c r="G13" s="1081"/>
      <c r="H13" s="1081"/>
      <c r="I13" s="1081"/>
      <c r="J13" s="802">
        <f>Enero!J13+Febrero!J13+Marzo!J13+Abril!J13+Mayo!J13+Junio!J13+Julio!J13+Agosto!J13+Septiembre!J13+Octubre!J13+Noviembre!J13+Diciembre!J13</f>
        <v>3912</v>
      </c>
      <c r="K13" s="807">
        <f>Enero!K13+Febrero!K13+Marzo!K13+Abril!K13+Mayo!K13+Junio!K13+Julio!K13+Agosto!K13+Septiembre!K13+Octubre!K13+Noviembre!K13+Diciembre!K13</f>
        <v>0</v>
      </c>
      <c r="L13" s="763">
        <f>SUM(K13+J13)</f>
        <v>3912</v>
      </c>
    </row>
    <row r="14" spans="1:12" ht="15">
      <c r="A14" s="13" t="s">
        <v>692</v>
      </c>
      <c r="B14" s="802">
        <f>Enero!B14+Febrero!B14+Marzo!B14+Abril!B14+Mayo!B14+Junio!B14+Julio!B14+Agosto!B14+Septiembre!B14+Octubre!B14+Noviembre!B14+Diciembre!B14</f>
        <v>467</v>
      </c>
      <c r="C14" s="802">
        <f>Enero!C14+Febrero!C14+Marzo!C14+Abril!C14+Mayo!C14+Junio!C14+Julio!C14+Agosto!C14+Septiembre!C14+Octubre!C14+Noviembre!C14+Diciembre!C14</f>
        <v>14857</v>
      </c>
      <c r="D14" s="755">
        <f aca="true" t="shared" si="0" ref="D14:D51">SUM(C14+B14)</f>
        <v>15324</v>
      </c>
      <c r="E14" s="797"/>
      <c r="F14" s="1080" t="s">
        <v>12</v>
      </c>
      <c r="G14" s="1081"/>
      <c r="H14" s="1081"/>
      <c r="I14" s="1081"/>
      <c r="J14" s="802">
        <f>Enero!J14+Febrero!J14+Marzo!J14+Abril!J14+Mayo!J14+Junio!J14+Julio!J14+Agosto!J14+Septiembre!J14+Octubre!J14+Noviembre!J14+Diciembre!J14</f>
        <v>10881</v>
      </c>
      <c r="K14" s="802">
        <f>Enero!K14+Febrero!K14+Marzo!K14+Abril!K14+Mayo!K14+Junio!K14+Julio!K14+Agosto!K14+Septiembre!K14+Octubre!K14+Noviembre!K14+Diciembre!K14</f>
        <v>18051</v>
      </c>
      <c r="L14" s="763">
        <f aca="true" t="shared" si="1" ref="L14:L33">SUM(K14+J14)</f>
        <v>28932</v>
      </c>
    </row>
    <row r="15" spans="1:12" ht="15">
      <c r="A15" s="13" t="s">
        <v>693</v>
      </c>
      <c r="B15" s="802">
        <f>Enero!B15+Febrero!B15+Marzo!B15+Abril!B15+Mayo!B15+Junio!B15+Julio!B15+Agosto!B15+Septiembre!B15+Octubre!B15+Noviembre!B15+Diciembre!B15</f>
        <v>1128</v>
      </c>
      <c r="C15" s="802">
        <f>Enero!C15+Febrero!C15+Marzo!C15+Abril!C15+Mayo!C15+Junio!C15+Julio!C15+Agosto!C15+Septiembre!C15+Octubre!C15+Noviembre!C15+Diciembre!C15</f>
        <v>11179</v>
      </c>
      <c r="D15" s="755">
        <f t="shared" si="0"/>
        <v>12307</v>
      </c>
      <c r="E15" s="797"/>
      <c r="F15" s="1080" t="s">
        <v>13</v>
      </c>
      <c r="G15" s="1081"/>
      <c r="H15" s="1081"/>
      <c r="I15" s="1081"/>
      <c r="J15" s="802">
        <f>Enero!J15+Febrero!J15+Marzo!J15+Abril!J15+Mayo!J15+Junio!J15+Julio!J15+Agosto!J15+Septiembre!J15+Octubre!J15+Noviembre!J15+Diciembre!J15</f>
        <v>13851</v>
      </c>
      <c r="K15" s="802">
        <f>Enero!K15+Febrero!K15+Marzo!K15+Abril!K15+Mayo!K15+Junio!K15+Julio!K15+Agosto!K15+Septiembre!K15+Octubre!K15+Noviembre!K15+Diciembre!K15</f>
        <v>775</v>
      </c>
      <c r="L15" s="763">
        <f t="shared" si="1"/>
        <v>14626</v>
      </c>
    </row>
    <row r="16" spans="1:12" ht="15">
      <c r="A16" s="13" t="s">
        <v>694</v>
      </c>
      <c r="B16" s="802">
        <f>Enero!B16+Febrero!B16+Marzo!B16+Abril!B16+Mayo!B16+Junio!B16+Julio!B16+Agosto!B16+Septiembre!B16+Octubre!B16+Noviembre!B16+Diciembre!B16</f>
        <v>593</v>
      </c>
      <c r="C16" s="802">
        <f>Enero!C16+Febrero!C16+Marzo!C16+Abril!C16+Mayo!C16+Junio!C16+Julio!C16+Agosto!C16+Septiembre!C16+Octubre!C16+Noviembre!C16+Diciembre!C16</f>
        <v>6686</v>
      </c>
      <c r="D16" s="755">
        <f t="shared" si="0"/>
        <v>7279</v>
      </c>
      <c r="E16" s="797"/>
      <c r="F16" s="1080" t="s">
        <v>14</v>
      </c>
      <c r="G16" s="1081"/>
      <c r="H16" s="1081"/>
      <c r="I16" s="1081"/>
      <c r="J16" s="802">
        <f>Enero!J16+Febrero!J16+Marzo!J16+Abril!J16+Mayo!J16+Junio!J16+Julio!J16+Agosto!J16+Septiembre!J16+Octubre!J16+Noviembre!J16+Diciembre!J16</f>
        <v>0</v>
      </c>
      <c r="K16" s="802">
        <f>Enero!K16+Febrero!K16+Marzo!K16+Abril!K16+Mayo!K16+Junio!K16+Julio!K16+Agosto!K16+Septiembre!K16+Octubre!K16+Noviembre!K16+Diciembre!K16</f>
        <v>0</v>
      </c>
      <c r="L16" s="763">
        <f t="shared" si="1"/>
        <v>0</v>
      </c>
    </row>
    <row r="17" spans="1:12" ht="15">
      <c r="A17" s="13" t="s">
        <v>695</v>
      </c>
      <c r="B17" s="802">
        <f>Enero!B17+Febrero!B17+Marzo!B17+Abril!B17+Mayo!B17+Junio!B17+Julio!B17+Agosto!B17+Septiembre!B17+Octubre!B17+Noviembre!B17+Diciembre!B17</f>
        <v>973</v>
      </c>
      <c r="C17" s="802">
        <f>Enero!C17+Febrero!C17+Marzo!C17+Abril!C17+Mayo!C17+Junio!C17+Julio!C17+Agosto!C17+Septiembre!C17+Octubre!C17+Noviembre!C17+Diciembre!C17</f>
        <v>6267</v>
      </c>
      <c r="D17" s="755">
        <f t="shared" si="0"/>
        <v>7240</v>
      </c>
      <c r="E17" s="797"/>
      <c r="F17" s="1080" t="s">
        <v>15</v>
      </c>
      <c r="G17" s="1081"/>
      <c r="H17" s="1081"/>
      <c r="I17" s="1081"/>
      <c r="J17" s="802">
        <f>Enero!J17+Febrero!J17+Marzo!J17+Abril!J17+Mayo!J17+Junio!J17+Julio!J17+Agosto!J17+Septiembre!J17+Octubre!J17+Noviembre!J17+Diciembre!J17</f>
        <v>0</v>
      </c>
      <c r="K17" s="802">
        <f>Enero!K17+Febrero!K17+Marzo!K17+Abril!K17+Mayo!K17+Junio!K17+Julio!K17+Agosto!K17+Septiembre!K17+Octubre!K17+Noviembre!K17+Diciembre!K17</f>
        <v>0</v>
      </c>
      <c r="L17" s="763">
        <f t="shared" si="1"/>
        <v>0</v>
      </c>
    </row>
    <row r="18" spans="1:12" ht="15">
      <c r="A18" s="13" t="s">
        <v>786</v>
      </c>
      <c r="B18" s="802">
        <f>Enero!B18+Febrero!B18+Marzo!B18+Abril!B18+Mayo!B18+Junio!B18+Julio!B18+Agosto!B18+Septiembre!B18+Octubre!B18+Noviembre!B18+Diciembre!B18</f>
        <v>1301</v>
      </c>
      <c r="C18" s="802">
        <f>Enero!C18+Febrero!C18+Marzo!C18+Abril!C18+Mayo!C18+Junio!C18+Julio!C18+Agosto!C18+Septiembre!C18+Octubre!C18+Noviembre!C18+Diciembre!C18</f>
        <v>2324</v>
      </c>
      <c r="D18" s="755">
        <f t="shared" si="0"/>
        <v>3625</v>
      </c>
      <c r="E18" s="797"/>
      <c r="F18" s="1096" t="s">
        <v>16</v>
      </c>
      <c r="G18" s="1097"/>
      <c r="H18" s="1097"/>
      <c r="I18" s="1097"/>
      <c r="J18" s="802">
        <f>Enero!J18+Febrero!J18+Marzo!J18+Abril!J18+Mayo!J18+Junio!J18+Julio!J18+Agosto!J18+Septiembre!J18+Octubre!J18+Noviembre!J18+Diciembre!J18</f>
        <v>1118</v>
      </c>
      <c r="K18" s="802">
        <f>Enero!K18+Febrero!K18+Marzo!K18+Abril!K18+Mayo!K18+Junio!K18+Julio!K18+Agosto!K18+Septiembre!K18+Octubre!K18+Noviembre!K18+Diciembre!K18</f>
        <v>689</v>
      </c>
      <c r="L18" s="763">
        <f t="shared" si="1"/>
        <v>1807</v>
      </c>
    </row>
    <row r="19" spans="1:12" ht="15">
      <c r="A19" s="13" t="s">
        <v>696</v>
      </c>
      <c r="B19" s="802">
        <f>Enero!B19+Febrero!B19+Marzo!B19+Abril!B19+Mayo!B19+Junio!B19+Julio!B19+Agosto!B19+Septiembre!B19+Octubre!B19+Noviembre!B19+Diciembre!B19</f>
        <v>1191</v>
      </c>
      <c r="C19" s="802">
        <f>Enero!C19+Febrero!C19+Marzo!C19+Abril!C19+Mayo!C19+Junio!C19+Julio!C19+Agosto!C19+Septiembre!C19+Octubre!C19+Noviembre!C19+Diciembre!C19</f>
        <v>2867</v>
      </c>
      <c r="D19" s="755">
        <f t="shared" si="0"/>
        <v>4058</v>
      </c>
      <c r="E19" s="797"/>
      <c r="F19" s="1096" t="s">
        <v>17</v>
      </c>
      <c r="G19" s="1097"/>
      <c r="H19" s="1097"/>
      <c r="I19" s="1098"/>
      <c r="J19" s="802">
        <f>Enero!J19+Febrero!J19+Marzo!J19+Abril!J19+Mayo!J19+Junio!J19+Julio!J19+Agosto!J19+Septiembre!J19+Octubre!J19+Noviembre!J19+Diciembre!J19</f>
        <v>0</v>
      </c>
      <c r="K19" s="802">
        <f>Enero!K19+Febrero!K19+Marzo!K19+Abril!K19+Mayo!K19+Junio!K19+Julio!K19+Agosto!K19+Septiembre!K19+Octubre!K19+Noviembre!K19+Diciembre!K19</f>
        <v>0</v>
      </c>
      <c r="L19" s="763">
        <f t="shared" si="1"/>
        <v>0</v>
      </c>
    </row>
    <row r="20" spans="1:12" ht="15">
      <c r="A20" s="13" t="s">
        <v>697</v>
      </c>
      <c r="B20" s="802">
        <f>Enero!B20+Febrero!B20+Marzo!B20+Abril!B20+Mayo!B20+Junio!B20+Julio!B20+Agosto!B20+Septiembre!B20+Octubre!B20+Noviembre!B20+Diciembre!B20</f>
        <v>0</v>
      </c>
      <c r="C20" s="802">
        <f>Enero!C20+Febrero!C20+Marzo!C20+Abril!C20+Mayo!C20+Junio!C20+Julio!C20+Agosto!C20+Septiembre!C20+Octubre!C20+Noviembre!C20+Diciembre!C20</f>
        <v>0</v>
      </c>
      <c r="D20" s="755">
        <f t="shared" si="0"/>
        <v>0</v>
      </c>
      <c r="E20" s="797"/>
      <c r="F20" s="1096" t="s">
        <v>18</v>
      </c>
      <c r="G20" s="1097"/>
      <c r="H20" s="1097"/>
      <c r="I20" s="1098"/>
      <c r="J20" s="802">
        <f>Enero!J20+Febrero!J20+Marzo!J20+Abril!J20+Mayo!J20+Junio!J20+Julio!J20+Agosto!J20+Septiembre!J20+Octubre!J20+Noviembre!J20+Diciembre!J20</f>
        <v>0</v>
      </c>
      <c r="K20" s="802">
        <f>Enero!K20+Febrero!K20+Marzo!K20+Abril!K20+Mayo!K20+Junio!K20+Julio!K20+Agosto!K20+Septiembre!K20+Octubre!K20+Noviembre!K20+Diciembre!K20</f>
        <v>0</v>
      </c>
      <c r="L20" s="763">
        <f t="shared" si="1"/>
        <v>0</v>
      </c>
    </row>
    <row r="21" spans="1:12" ht="15">
      <c r="A21" s="13" t="s">
        <v>698</v>
      </c>
      <c r="B21" s="802">
        <f>Enero!B21+Febrero!B21+Marzo!B21+Abril!B21+Mayo!B21+Junio!B21+Julio!B21+Agosto!B21+Septiembre!B21+Octubre!B21+Noviembre!B21+Diciembre!B21</f>
        <v>1230</v>
      </c>
      <c r="C21" s="802">
        <f>Enero!C21+Febrero!C21+Marzo!C21+Abril!C21+Mayo!C21+Junio!C21+Julio!C21+Agosto!C21+Septiembre!C21+Octubre!C21+Noviembre!C21+Diciembre!C21</f>
        <v>2720</v>
      </c>
      <c r="D21" s="755">
        <f t="shared" si="0"/>
        <v>3950</v>
      </c>
      <c r="E21" s="797"/>
      <c r="F21" s="1096" t="s">
        <v>19</v>
      </c>
      <c r="G21" s="1097"/>
      <c r="H21" s="1097"/>
      <c r="I21" s="1098"/>
      <c r="J21" s="802">
        <f>Enero!J21+Febrero!J21+Marzo!J21+Abril!J21+Mayo!J21+Junio!J21+Julio!J21+Agosto!J21+Septiembre!J21+Octubre!J21+Noviembre!J21+Diciembre!J21</f>
        <v>944</v>
      </c>
      <c r="K21" s="802">
        <f>Enero!K21+Febrero!K21+Marzo!K21+Abril!K21+Mayo!K21+Junio!K21+Julio!K21+Agosto!K21+Septiembre!K21+Octubre!K21+Noviembre!K21+Diciembre!K21</f>
        <v>11</v>
      </c>
      <c r="L21" s="763">
        <f t="shared" si="1"/>
        <v>955</v>
      </c>
    </row>
    <row r="22" spans="1:12" ht="15">
      <c r="A22" s="13" t="s">
        <v>699</v>
      </c>
      <c r="B22" s="802">
        <f>Enero!B22+Febrero!B22+Marzo!B22+Abril!B22+Mayo!B22+Junio!B22+Julio!B22+Agosto!B22+Septiembre!B22+Octubre!B22+Noviembre!B22+Diciembre!B22</f>
        <v>746</v>
      </c>
      <c r="C22" s="802">
        <f>Enero!C22+Febrero!C22+Marzo!C22+Abril!C22+Mayo!C22+Junio!C22+Julio!C22+Agosto!C22+Septiembre!C22+Octubre!C22+Noviembre!C22+Diciembre!C22</f>
        <v>983</v>
      </c>
      <c r="D22" s="755">
        <f t="shared" si="0"/>
        <v>1729</v>
      </c>
      <c r="E22" s="797"/>
      <c r="F22" s="1096" t="s">
        <v>20</v>
      </c>
      <c r="G22" s="1097"/>
      <c r="H22" s="1097"/>
      <c r="I22" s="1098"/>
      <c r="J22" s="802">
        <f>Enero!J22+Febrero!J22+Marzo!J22+Abril!J22+Mayo!J22+Junio!J22+Julio!J22+Agosto!J22+Septiembre!J22+Octubre!J22+Noviembre!J22+Diciembre!J22</f>
        <v>5397</v>
      </c>
      <c r="K22" s="802">
        <f>Enero!K22+Febrero!K22+Marzo!K22+Abril!K22+Mayo!K22+Junio!K22+Julio!K22+Agosto!K22+Septiembre!K22+Octubre!K22+Noviembre!K22+Diciembre!K22</f>
        <v>2342</v>
      </c>
      <c r="L22" s="763">
        <f t="shared" si="1"/>
        <v>7739</v>
      </c>
    </row>
    <row r="23" spans="1:12" ht="15">
      <c r="A23" s="13" t="s">
        <v>700</v>
      </c>
      <c r="B23" s="802">
        <f>Enero!B23+Febrero!B23+Marzo!B23+Abril!B23+Mayo!B23+Junio!B23+Julio!B23+Agosto!B23+Septiembre!B23+Octubre!B23+Noviembre!B23+Diciembre!B23</f>
        <v>235</v>
      </c>
      <c r="C23" s="802">
        <f>Enero!C23+Febrero!C23+Marzo!C23+Abril!C23+Mayo!C23+Junio!C23+Julio!C23+Agosto!C23+Septiembre!C23+Octubre!C23+Noviembre!C23+Diciembre!C23</f>
        <v>1893</v>
      </c>
      <c r="D23" s="755">
        <f t="shared" si="0"/>
        <v>2128</v>
      </c>
      <c r="E23" s="797"/>
      <c r="F23" s="1096" t="s">
        <v>21</v>
      </c>
      <c r="G23" s="1097"/>
      <c r="H23" s="1097"/>
      <c r="I23" s="1098"/>
      <c r="J23" s="802">
        <f>Enero!J23+Febrero!J23+Marzo!J23+Abril!J23+Mayo!J23+Junio!J23+Julio!J23+Agosto!J23+Septiembre!J23+Octubre!J23+Noviembre!J23+Diciembre!J23</f>
        <v>475</v>
      </c>
      <c r="K23" s="802">
        <f>Enero!K23+Febrero!K23+Marzo!K23+Abril!K23+Mayo!K23+Junio!K23+Julio!K23+Agosto!K23+Septiembre!K23+Octubre!K23+Noviembre!K23+Diciembre!K23</f>
        <v>67</v>
      </c>
      <c r="L23" s="763">
        <f t="shared" si="1"/>
        <v>542</v>
      </c>
    </row>
    <row r="24" spans="1:12" ht="15">
      <c r="A24" s="13" t="s">
        <v>701</v>
      </c>
      <c r="B24" s="802">
        <f>Enero!B24+Febrero!B24+Marzo!B24+Abril!B24+Mayo!B24+Junio!B24+Julio!B24+Agosto!B24+Septiembre!B24+Octubre!B24+Noviembre!B24+Diciembre!B24</f>
        <v>580</v>
      </c>
      <c r="C24" s="802">
        <f>Enero!C24+Febrero!C24+Marzo!C24+Abril!C24+Mayo!C24+Junio!C24+Julio!C24+Agosto!C24+Septiembre!C24+Octubre!C24+Noviembre!C24+Diciembre!C24</f>
        <v>1301</v>
      </c>
      <c r="D24" s="755">
        <f t="shared" si="0"/>
        <v>1881</v>
      </c>
      <c r="E24" s="797"/>
      <c r="F24" s="1096" t="s">
        <v>22</v>
      </c>
      <c r="G24" s="1097"/>
      <c r="H24" s="1097"/>
      <c r="I24" s="1098"/>
      <c r="J24" s="802">
        <f>Enero!J24+Febrero!J24+Marzo!J24+Abril!J24+Mayo!J24+Junio!J24+Julio!J24+Agosto!J24+Septiembre!J24+Octubre!J24+Noviembre!J24+Diciembre!J24</f>
        <v>0</v>
      </c>
      <c r="K24" s="802">
        <f>Enero!K24+Febrero!K24+Marzo!K24+Abril!K24+Mayo!K24+Junio!K24+Julio!K24+Agosto!K24+Septiembre!K24+Octubre!K24+Noviembre!K24+Diciembre!K24</f>
        <v>0</v>
      </c>
      <c r="L24" s="763">
        <f t="shared" si="1"/>
        <v>0</v>
      </c>
    </row>
    <row r="25" spans="1:12" ht="15">
      <c r="A25" s="13" t="s">
        <v>702</v>
      </c>
      <c r="B25" s="802">
        <f>Enero!B25+Febrero!B25+Marzo!B25+Abril!B25+Mayo!B25+Junio!B25+Julio!B25+Agosto!B25+Septiembre!B25+Octubre!B25+Noviembre!B25+Diciembre!B25</f>
        <v>1312</v>
      </c>
      <c r="C25" s="802">
        <f>Enero!C25+Febrero!C25+Marzo!C25+Abril!C25+Mayo!C25+Junio!C25+Julio!C25+Agosto!C25+Septiembre!C25+Octubre!C25+Noviembre!C25+Diciembre!C25</f>
        <v>4522</v>
      </c>
      <c r="D25" s="755">
        <f t="shared" si="0"/>
        <v>5834</v>
      </c>
      <c r="E25" s="797"/>
      <c r="F25" s="1096" t="s">
        <v>23</v>
      </c>
      <c r="G25" s="1097"/>
      <c r="H25" s="1097"/>
      <c r="I25" s="1098"/>
      <c r="J25" s="802">
        <f>Enero!J25+Febrero!J25+Marzo!J25+Abril!J25+Mayo!J25+Junio!J25+Julio!J25+Agosto!J25+Septiembre!J25+Octubre!J25+Noviembre!J25+Diciembre!J25</f>
        <v>96</v>
      </c>
      <c r="K25" s="802">
        <f>Enero!K25+Febrero!K25+Marzo!K25+Abril!K25+Mayo!K25+Junio!K25+Julio!K25+Agosto!K25+Septiembre!K25+Octubre!K25+Noviembre!K25+Diciembre!K25</f>
        <v>0</v>
      </c>
      <c r="L25" s="763">
        <f t="shared" si="1"/>
        <v>96</v>
      </c>
    </row>
    <row r="26" spans="1:12" ht="15">
      <c r="A26" s="13" t="s">
        <v>703</v>
      </c>
      <c r="B26" s="802">
        <f>Enero!B26+Febrero!B26+Marzo!B26+Abril!B26+Mayo!B26+Junio!B26+Julio!B26+Agosto!B26+Septiembre!B26+Octubre!B26+Noviembre!B26+Diciembre!B26</f>
        <v>318</v>
      </c>
      <c r="C26" s="802">
        <f>Enero!C26+Febrero!C26+Marzo!C26+Abril!C26+Mayo!C26+Junio!C26+Julio!C26+Agosto!C26+Septiembre!C26+Octubre!C26+Noviembre!C26+Diciembre!C26</f>
        <v>1540</v>
      </c>
      <c r="D26" s="755">
        <f t="shared" si="0"/>
        <v>1858</v>
      </c>
      <c r="E26" s="797"/>
      <c r="F26" s="1096" t="s">
        <v>24</v>
      </c>
      <c r="G26" s="1097"/>
      <c r="H26" s="1097"/>
      <c r="I26" s="1098"/>
      <c r="J26" s="802">
        <f>Enero!J26+Febrero!J26+Marzo!J26+Abril!J26+Mayo!J26+Junio!J26+Julio!J26+Agosto!J26+Septiembre!J26+Octubre!J26+Noviembre!J26+Diciembre!J26</f>
        <v>0</v>
      </c>
      <c r="K26" s="802">
        <f>Enero!K26+Febrero!K26+Marzo!K26+Abril!K26+Mayo!K26+Junio!K26+Julio!K26+Agosto!K26+Septiembre!K26+Octubre!K26+Noviembre!K26+Diciembre!K26</f>
        <v>7</v>
      </c>
      <c r="L26" s="763">
        <f t="shared" si="1"/>
        <v>7</v>
      </c>
    </row>
    <row r="27" spans="1:12" ht="15">
      <c r="A27" s="13" t="s">
        <v>704</v>
      </c>
      <c r="B27" s="802">
        <f>Enero!B27+Febrero!B27+Marzo!B27+Abril!B27+Mayo!B27+Junio!B27+Julio!B27+Agosto!B27+Septiembre!B27+Octubre!B27+Noviembre!B27+Diciembre!B27</f>
        <v>278</v>
      </c>
      <c r="C27" s="802">
        <f>Enero!C27+Febrero!C27+Marzo!C27+Abril!C27+Mayo!C27+Junio!C27+Julio!C27+Agosto!C27+Septiembre!C27+Octubre!C27+Noviembre!C27+Diciembre!C27</f>
        <v>678</v>
      </c>
      <c r="D27" s="755">
        <f t="shared" si="0"/>
        <v>956</v>
      </c>
      <c r="E27" s="797"/>
      <c r="F27" s="1096" t="s">
        <v>25</v>
      </c>
      <c r="G27" s="1097"/>
      <c r="H27" s="1097"/>
      <c r="I27" s="1098"/>
      <c r="J27" s="802">
        <f>Enero!J27+Febrero!J27+Marzo!J27+Abril!J27+Mayo!J27+Junio!J27+Julio!J27+Agosto!J27+Septiembre!J27+Octubre!J27+Noviembre!J27+Diciembre!J27</f>
        <v>0</v>
      </c>
      <c r="K27" s="802">
        <f>Enero!K27+Febrero!K27+Marzo!K27+Abril!K27+Mayo!K27+Junio!K27+Julio!K27+Agosto!K27+Septiembre!K27+Octubre!K27+Noviembre!K27+Diciembre!K27</f>
        <v>0</v>
      </c>
      <c r="L27" s="763">
        <f t="shared" si="1"/>
        <v>0</v>
      </c>
    </row>
    <row r="28" spans="1:12" ht="15">
      <c r="A28" s="13" t="s">
        <v>705</v>
      </c>
      <c r="B28" s="802">
        <f>Enero!B28+Febrero!B28+Marzo!B28+Abril!B28+Mayo!B28+Junio!B28+Julio!B28+Agosto!B28+Septiembre!B28+Octubre!B28+Noviembre!B28+Diciembre!B28</f>
        <v>187</v>
      </c>
      <c r="C28" s="802">
        <f>Enero!C28+Febrero!C28+Marzo!C28+Abril!C28+Mayo!C28+Junio!C28+Julio!C28+Agosto!C28+Septiembre!C28+Octubre!C28+Noviembre!C28+Diciembre!C28</f>
        <v>1507</v>
      </c>
      <c r="D28" s="755">
        <f t="shared" si="0"/>
        <v>1694</v>
      </c>
      <c r="E28" s="797"/>
      <c r="F28" s="1096" t="s">
        <v>26</v>
      </c>
      <c r="G28" s="1097"/>
      <c r="H28" s="1097"/>
      <c r="I28" s="1098"/>
      <c r="J28" s="802">
        <f>Enero!J28+Febrero!J28+Marzo!J28+Abril!J28+Mayo!J28+Junio!J28+Julio!J28+Agosto!J28+Septiembre!J28+Octubre!J28+Noviembre!J28+Diciembre!J28</f>
        <v>0</v>
      </c>
      <c r="K28" s="802">
        <f>Enero!K28+Febrero!K28+Marzo!K28+Abril!K28+Mayo!K28+Junio!K28+Julio!K28+Agosto!K28+Septiembre!K28+Octubre!K28+Noviembre!K28+Diciembre!K28</f>
        <v>0</v>
      </c>
      <c r="L28" s="763">
        <f t="shared" si="1"/>
        <v>0</v>
      </c>
    </row>
    <row r="29" spans="1:12" ht="15">
      <c r="A29" s="13" t="s">
        <v>706</v>
      </c>
      <c r="B29" s="802">
        <f>Enero!B29+Febrero!B29+Marzo!B29+Abril!B29+Mayo!B29+Junio!B29+Julio!B29+Agosto!B29+Septiembre!B29+Octubre!B29+Noviembre!B29+Diciembre!B29</f>
        <v>446</v>
      </c>
      <c r="C29" s="802">
        <f>Enero!C29+Febrero!C29+Marzo!C29+Abril!C29+Mayo!C29+Junio!C29+Julio!C29+Agosto!C29+Septiembre!C29+Octubre!C29+Noviembre!C29+Diciembre!C29</f>
        <v>601</v>
      </c>
      <c r="D29" s="755">
        <f t="shared" si="0"/>
        <v>1047</v>
      </c>
      <c r="E29" s="797"/>
      <c r="F29" s="1096" t="s">
        <v>27</v>
      </c>
      <c r="G29" s="1097"/>
      <c r="H29" s="1097"/>
      <c r="I29" s="1098"/>
      <c r="J29" s="143"/>
      <c r="K29" s="802">
        <f>Enero!K29+Febrero!K29+Marzo!K29+Abril!K29+Mayo!K29+Junio!K29+Julio!K29+Agosto!K29+Septiembre!K29+Octubre!K29+Noviembre!K29+Diciembre!K29</f>
        <v>1610</v>
      </c>
      <c r="L29" s="763">
        <f t="shared" si="1"/>
        <v>1610</v>
      </c>
    </row>
    <row r="30" spans="1:12" ht="15">
      <c r="A30" s="13" t="s">
        <v>707</v>
      </c>
      <c r="B30" s="802">
        <f>Enero!B30+Febrero!B30+Marzo!B30+Abril!B30+Mayo!B30+Junio!B30+Julio!B30+Agosto!B30+Septiembre!B30+Octubre!B30+Noviembre!B30+Diciembre!B30</f>
        <v>0</v>
      </c>
      <c r="C30" s="802">
        <f>Enero!C30+Febrero!C30+Marzo!C30+Abril!C30+Mayo!C30+Junio!C30+Julio!C30+Agosto!C30+Septiembre!C30+Octubre!C30+Noviembre!C30+Diciembre!C30</f>
        <v>0</v>
      </c>
      <c r="D30" s="755">
        <f t="shared" si="0"/>
        <v>0</v>
      </c>
      <c r="E30" s="797"/>
      <c r="F30" s="1080" t="s">
        <v>28</v>
      </c>
      <c r="G30" s="1081"/>
      <c r="H30" s="1081"/>
      <c r="I30" s="1081"/>
      <c r="J30" s="802">
        <f>Enero!J30+Febrero!J30+Marzo!J30+Abril!J30+Mayo!J30+Junio!J30+Julio!J30+Agosto!J30+Septiembre!J30+Octubre!J30+Noviembre!J30+Diciembre!J30</f>
        <v>607</v>
      </c>
      <c r="K30" s="144"/>
      <c r="L30" s="763">
        <f t="shared" si="1"/>
        <v>607</v>
      </c>
    </row>
    <row r="31" spans="1:12" ht="15">
      <c r="A31" s="13" t="s">
        <v>708</v>
      </c>
      <c r="B31" s="802">
        <f>Enero!B31+Febrero!B31+Marzo!B31+Abril!B31+Mayo!B31+Junio!B31+Julio!B31+Agosto!B31+Septiembre!B31+Octubre!B31+Noviembre!B31+Diciembre!B31</f>
        <v>339</v>
      </c>
      <c r="C31" s="802">
        <f>Enero!C31+Febrero!C31+Marzo!C31+Abril!C31+Mayo!C31+Junio!C31+Julio!C31+Agosto!C31+Septiembre!C31+Octubre!C31+Noviembre!C31+Diciembre!C31</f>
        <v>2884</v>
      </c>
      <c r="D31" s="755">
        <f t="shared" si="0"/>
        <v>3223</v>
      </c>
      <c r="E31" s="797"/>
      <c r="F31" s="1080" t="s">
        <v>29</v>
      </c>
      <c r="G31" s="1081"/>
      <c r="H31" s="1081"/>
      <c r="I31" s="1081"/>
      <c r="J31" s="802">
        <f>Enero!J31+Febrero!J31+Marzo!J31+Abril!J31+Mayo!J31+Junio!J31+Julio!J31+Agosto!J31+Septiembre!J31+Octubre!J31+Noviembre!J31+Diciembre!J31</f>
        <v>186760</v>
      </c>
      <c r="K31" s="802">
        <f>Enero!K31+Febrero!K31+Marzo!K31+Abril!K31+Mayo!K31+Junio!K31+Julio!K31+Agosto!K31+Septiembre!K31+Octubre!K31+Noviembre!K31+Diciembre!K31</f>
        <v>93121</v>
      </c>
      <c r="L31" s="763">
        <f t="shared" si="1"/>
        <v>279881</v>
      </c>
    </row>
    <row r="32" spans="1:12" ht="15">
      <c r="A32" s="13" t="s">
        <v>787</v>
      </c>
      <c r="B32" s="802">
        <f>Enero!B32+Febrero!B32+Marzo!B32+Abril!B32+Mayo!B32+Junio!B32+Julio!B32+Agosto!B32+Septiembre!B32+Octubre!B32+Noviembre!B32+Diciembre!B32</f>
        <v>0</v>
      </c>
      <c r="C32" s="802">
        <f>Enero!C32+Febrero!C32+Marzo!C32+Abril!C32+Mayo!C32+Junio!C32+Julio!C32+Agosto!C32+Septiembre!C32+Octubre!C32+Noviembre!C32+Diciembre!C32</f>
        <v>0</v>
      </c>
      <c r="D32" s="755">
        <f t="shared" si="0"/>
        <v>0</v>
      </c>
      <c r="E32" s="797"/>
      <c r="F32" s="1080" t="s">
        <v>30</v>
      </c>
      <c r="G32" s="1081"/>
      <c r="H32" s="1081"/>
      <c r="I32" s="1081"/>
      <c r="J32" s="802">
        <f>Enero!J32+Febrero!J32+Marzo!J32+Abril!J32+Mayo!J32+Junio!J32+Julio!J32+Agosto!J32+Septiembre!J32+Octubre!J32+Noviembre!J32+Diciembre!J32</f>
        <v>773</v>
      </c>
      <c r="K32" s="802">
        <f>Enero!K32+Febrero!K32+Marzo!K32+Abril!K32+Mayo!K32+Junio!K32+Julio!K32+Agosto!K32+Septiembre!K32+Octubre!K32+Noviembre!K32+Diciembre!K32</f>
        <v>852</v>
      </c>
      <c r="L32" s="763">
        <f t="shared" si="1"/>
        <v>1625</v>
      </c>
    </row>
    <row r="33" spans="1:12" s="17" customFormat="1" ht="15">
      <c r="A33" s="13" t="s">
        <v>788</v>
      </c>
      <c r="B33" s="802">
        <f>Enero!B33+Febrero!B33+Marzo!B33+Abril!B33+Mayo!B33+Junio!B33+Julio!B33+Agosto!B33+Septiembre!B33+Octubre!B33+Noviembre!B33+Diciembre!B33</f>
        <v>14</v>
      </c>
      <c r="C33" s="802">
        <f>Enero!C33+Febrero!C33+Marzo!C33+Abril!C33+Mayo!C33+Junio!C33+Julio!C33+Agosto!C33+Septiembre!C33+Octubre!C33+Noviembre!C33+Diciembre!C33</f>
        <v>39</v>
      </c>
      <c r="D33" s="755">
        <f t="shared" si="0"/>
        <v>53</v>
      </c>
      <c r="E33" s="799"/>
      <c r="F33" s="1080" t="s">
        <v>31</v>
      </c>
      <c r="G33" s="1081"/>
      <c r="H33" s="1081"/>
      <c r="I33" s="1081"/>
      <c r="J33" s="802">
        <f>Enero!J33+Febrero!J33+Marzo!J33+Abril!J33+Mayo!J33+Junio!J33+Julio!J33+Agosto!J33+Septiembre!J33+Octubre!J33+Noviembre!J33+Diciembre!J33</f>
        <v>0</v>
      </c>
      <c r="K33" s="802">
        <f>Enero!K33+Febrero!K33+Marzo!K33+Abril!K33+Mayo!K33+Junio!K33+Julio!K33+Agosto!K33+Septiembre!K33+Octubre!K33+Noviembre!K33+Diciembre!K33</f>
        <v>0</v>
      </c>
      <c r="L33" s="763">
        <f t="shared" si="1"/>
        <v>0</v>
      </c>
    </row>
    <row r="34" spans="1:12" s="17" customFormat="1" ht="15.75" thickBot="1">
      <c r="A34" s="13" t="s">
        <v>789</v>
      </c>
      <c r="B34" s="802">
        <f>Enero!B34+Febrero!B34+Marzo!B34+Abril!B34+Mayo!B34+Junio!B34+Julio!B34+Agosto!B34+Septiembre!B34+Octubre!B34+Noviembre!B34+Diciembre!B34</f>
        <v>696</v>
      </c>
      <c r="C34" s="802">
        <f>Enero!C34+Febrero!C34+Marzo!C34+Abril!C34+Mayo!C34+Junio!C34+Julio!C34+Agosto!C34+Septiembre!C34+Octubre!C34+Noviembre!C34+Diciembre!C34</f>
        <v>4789</v>
      </c>
      <c r="D34" s="755">
        <f t="shared" si="0"/>
        <v>5485</v>
      </c>
      <c r="E34" s="799"/>
      <c r="F34" s="1158" t="s">
        <v>76</v>
      </c>
      <c r="G34" s="1159"/>
      <c r="H34" s="1159"/>
      <c r="I34" s="1159"/>
      <c r="J34" s="802">
        <f>Enero!J34+Febrero!J34+Marzo!J34+Abril!J34+Mayo!J34+Junio!J34+Julio!J34+Agosto!J34+Septiembre!J34+Octubre!J34+Noviembre!J34+Diciembre!J34</f>
        <v>0</v>
      </c>
      <c r="K34" s="802">
        <f>Enero!K34+Febrero!K34+Marzo!K34+Abril!K34+Mayo!K34+Junio!K34+Julio!K34+Agosto!K34+Septiembre!K34+Octubre!K34+Noviembre!K34+Diciembre!K34</f>
        <v>0</v>
      </c>
      <c r="L34" s="764">
        <f>K34+J34</f>
        <v>0</v>
      </c>
    </row>
    <row r="35" spans="1:12" ht="15">
      <c r="A35" s="13" t="s">
        <v>709</v>
      </c>
      <c r="B35" s="802">
        <f>Enero!B35+Febrero!B35+Marzo!B35+Abril!B35+Mayo!B35+Junio!B35+Julio!B35+Agosto!B35+Septiembre!B35+Octubre!B35+Noviembre!B35+Diciembre!B35</f>
        <v>202</v>
      </c>
      <c r="C35" s="802">
        <f>Enero!C35+Febrero!C35+Marzo!C35+Abril!C35+Mayo!C35+Junio!C35+Julio!C35+Agosto!C35+Septiembre!C35+Octubre!C35+Noviembre!C35+Diciembre!C35</f>
        <v>3692</v>
      </c>
      <c r="D35" s="755">
        <f t="shared" si="0"/>
        <v>3894</v>
      </c>
      <c r="E35" s="797"/>
      <c r="F35" s="38" t="s">
        <v>32</v>
      </c>
      <c r="G35" s="39"/>
      <c r="H35" s="39"/>
      <c r="I35" s="39"/>
      <c r="J35" s="40"/>
      <c r="K35" s="40"/>
      <c r="L35" s="803">
        <f>Enero!L35+Febrero!L35+Marzo!L35+Abril!L35+Mayo!L35+Junio!L35+Julio!L35+Agosto!L35+Septiembre!L35+Octubre!L35+Noviembre!L35+Diciembre!L35</f>
        <v>7</v>
      </c>
    </row>
    <row r="36" spans="1:12" ht="15">
      <c r="A36" s="13" t="s">
        <v>710</v>
      </c>
      <c r="B36" s="802">
        <f>Enero!B36+Febrero!B36+Marzo!B36+Abril!B36+Mayo!B36+Junio!B36+Julio!B36+Agosto!B36+Septiembre!B36+Octubre!B36+Noviembre!B36+Diciembre!B36</f>
        <v>337</v>
      </c>
      <c r="C36" s="802">
        <f>Enero!C36+Febrero!C36+Marzo!C36+Abril!C36+Mayo!C36+Junio!C36+Julio!C36+Agosto!C36+Septiembre!C36+Octubre!C36+Noviembre!C36+Diciembre!C36</f>
        <v>765</v>
      </c>
      <c r="D36" s="755">
        <f t="shared" si="0"/>
        <v>1102</v>
      </c>
      <c r="E36" s="797"/>
      <c r="F36" s="41" t="s">
        <v>33</v>
      </c>
      <c r="G36" s="42"/>
      <c r="H36" s="42"/>
      <c r="I36" s="42"/>
      <c r="J36" s="42"/>
      <c r="K36" s="43"/>
      <c r="L36" s="804">
        <f>Enero!L36+Febrero!L36+Marzo!L36+Abril!L36+Mayo!L36+Junio!L36+Julio!L36+Agosto!L36+Septiembre!L36+Octubre!L36+Noviembre!L36+Diciembre!L36</f>
        <v>1435</v>
      </c>
    </row>
    <row r="37" spans="1:12" ht="15">
      <c r="A37" s="13" t="s">
        <v>711</v>
      </c>
      <c r="B37" s="802">
        <f>Enero!B37+Febrero!B37+Marzo!B37+Abril!B37+Mayo!B37+Junio!B37+Julio!B37+Agosto!B37+Septiembre!B37+Octubre!B37+Noviembre!B37+Diciembre!B37</f>
        <v>1377</v>
      </c>
      <c r="C37" s="802">
        <f>Enero!C37+Febrero!C37+Marzo!C37+Abril!C37+Mayo!C37+Junio!C37+Julio!C37+Agosto!C37+Septiembre!C37+Octubre!C37+Noviembre!C37+Diciembre!C37</f>
        <v>1560</v>
      </c>
      <c r="D37" s="755">
        <f t="shared" si="0"/>
        <v>2937</v>
      </c>
      <c r="E37" s="797"/>
      <c r="F37" s="41" t="s">
        <v>34</v>
      </c>
      <c r="G37" s="42"/>
      <c r="H37" s="42"/>
      <c r="I37" s="42"/>
      <c r="J37" s="42"/>
      <c r="K37" s="43"/>
      <c r="L37" s="804">
        <f>Enero!L37+Febrero!L37+Marzo!L37+Abril!L37+Mayo!L37+Junio!L37+Julio!L37+Agosto!L37+Septiembre!L37+Octubre!L37+Noviembre!L37+Diciembre!L37</f>
        <v>1402</v>
      </c>
    </row>
    <row r="38" spans="1:12" ht="15">
      <c r="A38" s="13" t="s">
        <v>712</v>
      </c>
      <c r="B38" s="802">
        <f>Enero!B38+Febrero!B38+Marzo!B38+Abril!B38+Mayo!B38+Junio!B38+Julio!B38+Agosto!B38+Septiembre!B38+Octubre!B38+Noviembre!B38+Diciembre!B38</f>
        <v>1014</v>
      </c>
      <c r="C38" s="802">
        <f>Enero!C38+Febrero!C38+Marzo!C38+Abril!C38+Mayo!C38+Junio!C38+Julio!C38+Agosto!C38+Septiembre!C38+Octubre!C38+Noviembre!C38+Diciembre!C38</f>
        <v>3259</v>
      </c>
      <c r="D38" s="755">
        <f t="shared" si="0"/>
        <v>4273</v>
      </c>
      <c r="E38" s="797"/>
      <c r="F38" s="41" t="s">
        <v>35</v>
      </c>
      <c r="G38" s="42"/>
      <c r="H38" s="42"/>
      <c r="I38" s="42"/>
      <c r="J38" s="42"/>
      <c r="K38" s="43"/>
      <c r="L38" s="804">
        <f>Enero!L38+Febrero!L38+Marzo!L38+Abril!L38+Mayo!L38+Junio!L38+Julio!L38+Agosto!L38+Septiembre!L38+Octubre!L38+Noviembre!L38+Diciembre!L38</f>
        <v>6</v>
      </c>
    </row>
    <row r="39" spans="1:12" ht="15">
      <c r="A39" s="13" t="s">
        <v>785</v>
      </c>
      <c r="B39" s="802">
        <f>Enero!B39+Febrero!B39+Marzo!B39+Abril!B39+Mayo!B39+Junio!B39+Julio!B39+Agosto!B39+Septiembre!B39+Octubre!B39+Noviembre!B39+Diciembre!B39</f>
        <v>1451</v>
      </c>
      <c r="C39" s="802">
        <f>Enero!C39+Febrero!C39+Marzo!C39+Abril!C39+Mayo!C39+Junio!C39+Julio!C39+Agosto!C39+Septiembre!C39+Octubre!C39+Noviembre!C39+Diciembre!C39</f>
        <v>2947</v>
      </c>
      <c r="D39" s="755">
        <f t="shared" si="0"/>
        <v>4398</v>
      </c>
      <c r="E39" s="797"/>
      <c r="F39" s="41" t="s">
        <v>36</v>
      </c>
      <c r="G39" s="42"/>
      <c r="H39" s="42"/>
      <c r="I39" s="42"/>
      <c r="J39" s="42"/>
      <c r="K39" s="43"/>
      <c r="L39" s="805">
        <f>Enero!L39+Febrero!L39+Marzo!L39+Abril!L39+Mayo!L39+Junio!L39+Julio!L39+Agosto!L39+Septiembre!L39+Octubre!L39+Noviembre!L39+Diciembre!L39</f>
        <v>11</v>
      </c>
    </row>
    <row r="40" spans="1:12" ht="15.75" thickBot="1">
      <c r="A40" s="13" t="s">
        <v>713</v>
      </c>
      <c r="B40" s="802">
        <f>Enero!B40+Febrero!B40+Marzo!B40+Abril!B40+Mayo!B40+Junio!B40+Julio!B40+Agosto!B40+Septiembre!B40+Octubre!B40+Noviembre!B40+Diciembre!B40</f>
        <v>3241</v>
      </c>
      <c r="C40" s="802">
        <f>Enero!C40+Febrero!C40+Marzo!C40+Abril!C40+Mayo!C40+Junio!C40+Julio!C40+Agosto!C40+Septiembre!C40+Octubre!C40+Noviembre!C40+Diciembre!C40</f>
        <v>2210</v>
      </c>
      <c r="D40" s="755">
        <f t="shared" si="0"/>
        <v>5451</v>
      </c>
      <c r="E40" s="797"/>
      <c r="F40" s="44" t="s">
        <v>37</v>
      </c>
      <c r="G40" s="45"/>
      <c r="H40" s="45"/>
      <c r="I40" s="45"/>
      <c r="J40" s="45"/>
      <c r="K40" s="46"/>
      <c r="L40" s="806">
        <f>Enero!L40+Febrero!L40+Marzo!L40+Abril!L40+Mayo!L40+Junio!L40+Julio!L40+Agosto!L40+Septiembre!L40+Octubre!L40+Noviembre!L40+Diciembre!L40</f>
        <v>8051</v>
      </c>
    </row>
    <row r="41" spans="1:12" ht="15.75" thickBot="1">
      <c r="A41" s="13" t="s">
        <v>714</v>
      </c>
      <c r="B41" s="802">
        <f>Enero!B41+Febrero!B41+Marzo!B41+Abril!B41+Mayo!B41+Junio!B41+Julio!B41+Agosto!B41+Septiembre!B41+Octubre!B41+Noviembre!B41+Diciembre!B41</f>
        <v>606</v>
      </c>
      <c r="C41" s="802">
        <f>Enero!C41+Febrero!C41+Marzo!C41+Abril!C41+Mayo!C41+Junio!C41+Julio!C41+Agosto!C41+Septiembre!C41+Octubre!C41+Noviembre!C41+Diciembre!C41</f>
        <v>2192</v>
      </c>
      <c r="D41" s="755">
        <f t="shared" si="0"/>
        <v>2798</v>
      </c>
      <c r="E41" s="797"/>
      <c r="F41" s="44" t="s">
        <v>791</v>
      </c>
      <c r="G41" s="45"/>
      <c r="H41" s="45"/>
      <c r="I41" s="45"/>
      <c r="J41" s="45"/>
      <c r="K41" s="46"/>
      <c r="L41" s="80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02">
        <f>Enero!B42+Febrero!B42+Marzo!B42+Abril!B42+Mayo!B42+Junio!B42+Julio!B42+Agosto!B42+Septiembre!B42+Octubre!B42+Noviembre!B42+Diciembre!B42</f>
        <v>1292</v>
      </c>
      <c r="C42" s="802">
        <f>Enero!C42+Febrero!C42+Marzo!C42+Abril!C42+Mayo!C42+Junio!C42+Julio!C42+Agosto!C42+Septiembre!C42+Octubre!C42+Noviembre!C42+Diciembre!C42</f>
        <v>2520</v>
      </c>
      <c r="D42" s="755">
        <f t="shared" si="0"/>
        <v>3812</v>
      </c>
      <c r="E42" s="797"/>
      <c r="F42" s="44" t="s">
        <v>792</v>
      </c>
      <c r="G42" s="45"/>
      <c r="H42" s="45"/>
      <c r="I42" s="45"/>
      <c r="J42" s="45"/>
      <c r="K42" s="46"/>
      <c r="L42" s="80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02">
        <f>Enero!B43+Febrero!B43+Marzo!B43+Abril!B43+Mayo!B43+Junio!B43+Julio!B43+Agosto!B43+Septiembre!B43+Octubre!B43+Noviembre!B43+Diciembre!B43</f>
        <v>909</v>
      </c>
      <c r="C43" s="802">
        <f>Enero!C43+Febrero!C43+Marzo!C43+Abril!C43+Mayo!C43+Junio!C43+Julio!C43+Agosto!C43+Septiembre!C43+Octubre!C43+Noviembre!C43+Diciembre!C43</f>
        <v>565</v>
      </c>
      <c r="D43" s="755">
        <f t="shared" si="0"/>
        <v>1474</v>
      </c>
      <c r="E43" s="800"/>
      <c r="F43" s="44" t="s">
        <v>793</v>
      </c>
      <c r="G43" s="45"/>
      <c r="H43" s="45"/>
      <c r="I43" s="45"/>
      <c r="J43" s="45"/>
      <c r="K43" s="46"/>
      <c r="L43" s="806">
        <f>Enero!L43+Febrero!L43+Marzo!L43+Abril!L43+Mayo!L43+Junio!L43+Julio!L43+Agosto!L43+Septiembre!L43+Octubre!L43+Noviembre!L43+Diciembre!L43</f>
        <v>2748</v>
      </c>
    </row>
    <row r="44" spans="1:5" ht="15.75">
      <c r="A44" s="13" t="s">
        <v>717</v>
      </c>
      <c r="B44" s="802">
        <f>Enero!B44+Febrero!B44+Marzo!B44+Abril!B44+Mayo!B44+Junio!B44+Julio!B44+Agosto!B44+Septiembre!B44+Octubre!B44+Noviembre!B44+Diciembre!B44</f>
        <v>92</v>
      </c>
      <c r="C44" s="802">
        <f>Enero!C44+Febrero!C44+Marzo!C44+Abril!C44+Mayo!C44+Junio!C44+Julio!C44+Agosto!C44+Septiembre!C44+Octubre!C44+Noviembre!C44+Diciembre!C44</f>
        <v>42</v>
      </c>
      <c r="D44" s="755">
        <f t="shared" si="0"/>
        <v>134</v>
      </c>
      <c r="E44" s="800"/>
    </row>
    <row r="45" spans="1:9" ht="12" customHeight="1" thickBot="1">
      <c r="A45" s="13" t="s">
        <v>718</v>
      </c>
      <c r="B45" s="802">
        <f>Enero!B45+Febrero!B45+Marzo!B45+Abril!B45+Mayo!B45+Junio!B45+Julio!B45+Agosto!B45+Septiembre!B45+Octubre!B45+Noviembre!B45+Diciembre!B45</f>
        <v>234</v>
      </c>
      <c r="C45" s="802">
        <f>Enero!C45+Febrero!C45+Marzo!C45+Abril!C45+Mayo!C45+Junio!C45+Julio!C45+Agosto!C45+Septiembre!C45+Octubre!C45+Noviembre!C45+Diciembre!C45</f>
        <v>1471</v>
      </c>
      <c r="D45" s="755">
        <f t="shared" si="0"/>
        <v>1705</v>
      </c>
      <c r="E45" s="801"/>
      <c r="F45" s="29" t="s">
        <v>128</v>
      </c>
      <c r="G45" s="29"/>
      <c r="H45" s="29"/>
      <c r="I45" s="29"/>
    </row>
    <row r="46" spans="1:12" ht="16.5">
      <c r="A46" s="13" t="s">
        <v>719</v>
      </c>
      <c r="B46" s="802">
        <f>Enero!B46+Febrero!B46+Marzo!B46+Abril!B46+Mayo!B46+Junio!B46+Julio!B46+Agosto!B46+Septiembre!B46+Octubre!B46+Noviembre!B46+Diciembre!B46</f>
        <v>14</v>
      </c>
      <c r="C46" s="802">
        <f>Enero!C46+Febrero!C46+Marzo!C46+Abril!C46+Mayo!C46+Junio!C46+Julio!C46+Agosto!C46+Septiembre!C46+Octubre!C46+Noviembre!C46+Diciembre!C46</f>
        <v>0</v>
      </c>
      <c r="D46" s="755">
        <f t="shared" si="0"/>
        <v>14</v>
      </c>
      <c r="E46" s="80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02">
        <f>Enero!B47+Febrero!B47+Marzo!B47+Abril!B47+Mayo!B47+Junio!B47+Julio!B47+Agosto!B47+Septiembre!B47+Octubre!B47+Noviembre!B47+Diciembre!B47</f>
        <v>522</v>
      </c>
      <c r="C47" s="802">
        <f>Enero!C47+Febrero!C47+Marzo!C47+Abril!C47+Mayo!C47+Junio!C47+Julio!C47+Agosto!C47+Septiembre!C47+Octubre!C47+Noviembre!C47+Diciembre!C47</f>
        <v>421</v>
      </c>
      <c r="D47" s="755">
        <f t="shared" si="0"/>
        <v>943</v>
      </c>
      <c r="E47" s="797"/>
      <c r="F47" s="20" t="s">
        <v>150</v>
      </c>
      <c r="G47" s="33"/>
      <c r="H47" s="33"/>
      <c r="I47" s="33"/>
      <c r="J47" s="147"/>
      <c r="K47" s="148"/>
      <c r="L47" s="806">
        <f>Enero!L47+Febrero!L47+Marzo!L47+Abril!L47+Mayo!L47+Junio!L47+Julio!L47+Agosto!L47+Septiembre!L47+Octubre!L47+Noviembre!L47+Diciembre!L47</f>
        <v>0</v>
      </c>
      <c r="N47" s="1165"/>
      <c r="O47" s="1165"/>
      <c r="P47" s="1165"/>
      <c r="Q47" s="1165"/>
    </row>
    <row r="48" spans="1:17" ht="16.5">
      <c r="A48" s="13" t="s">
        <v>721</v>
      </c>
      <c r="B48" s="802">
        <f>Enero!B48+Febrero!B48+Marzo!B48+Abril!B48+Mayo!B48+Junio!B48+Julio!B48+Agosto!B48+Septiembre!B48+Octubre!B48+Noviembre!B48+Diciembre!B48</f>
        <v>0</v>
      </c>
      <c r="C48" s="802">
        <f>Enero!C48+Febrero!C48+Marzo!C48+Abril!C48+Mayo!C48+Junio!C48+Julio!C48+Agosto!C48+Septiembre!C48+Octubre!C48+Noviembre!C48+Diciembre!C48</f>
        <v>0</v>
      </c>
      <c r="D48" s="755">
        <f t="shared" si="0"/>
        <v>0</v>
      </c>
      <c r="E48" s="797"/>
      <c r="F48" s="20" t="s">
        <v>151</v>
      </c>
      <c r="G48" s="33"/>
      <c r="H48" s="33"/>
      <c r="I48" s="33"/>
      <c r="J48" s="147"/>
      <c r="K48" s="148"/>
      <c r="L48" s="808">
        <f>Enero!L48+Febrero!L48+Marzo!L48+Abril!L48+Mayo!L48+Junio!L48+Julio!L48+Agosto!L48+Septiembre!L48+Octubre!L48+Noviembre!L48+Diciembre!L48</f>
        <v>93</v>
      </c>
      <c r="N48" s="1165"/>
      <c r="O48" s="1165"/>
      <c r="P48" s="1165"/>
      <c r="Q48" s="1165"/>
    </row>
    <row r="49" spans="1:17" ht="16.5">
      <c r="A49" s="13" t="s">
        <v>790</v>
      </c>
      <c r="B49" s="802">
        <f>Enero!B49+Febrero!B49+Marzo!B49+Abril!B49+Mayo!B49+Junio!B49+Julio!B49+Agosto!B49+Septiembre!B49+Octubre!B49+Noviembre!B49+Diciembre!B49</f>
        <v>4716</v>
      </c>
      <c r="C49" s="802">
        <f>Enero!C49+Febrero!C49+Marzo!C49+Abril!C49+Mayo!C49+Junio!C49+Julio!C49+Agosto!C49+Septiembre!C49+Octubre!C49+Noviembre!C49+Diciembre!C49</f>
        <v>5095</v>
      </c>
      <c r="D49" s="755">
        <f t="shared" si="0"/>
        <v>9811</v>
      </c>
      <c r="E49" s="797"/>
      <c r="F49" s="20" t="s">
        <v>152</v>
      </c>
      <c r="G49" s="33"/>
      <c r="H49" s="33"/>
      <c r="I49" s="33"/>
      <c r="J49" s="147"/>
      <c r="K49" s="148"/>
      <c r="L49" s="808">
        <f>Enero!L49+Febrero!L49+Marzo!L49+Abril!L49+Mayo!L49+Junio!L49+Julio!L49+Agosto!L49+Septiembre!L49+Octubre!L49+Noviembre!L49+Diciembre!L49</f>
        <v>960</v>
      </c>
      <c r="N49" s="1165"/>
      <c r="O49" s="1165"/>
      <c r="P49" s="1165"/>
      <c r="Q49" s="1165"/>
    </row>
    <row r="50" spans="1:12" ht="17.25" thickBot="1">
      <c r="A50" s="109" t="s">
        <v>722</v>
      </c>
      <c r="B50" s="802">
        <f>Enero!B50+Febrero!B50+Marzo!B50+Abril!B50+Mayo!B50+Junio!B50+Julio!B50+Agosto!B50+Septiembre!B50+Octubre!B50+Noviembre!B50+Diciembre!B50</f>
        <v>1043</v>
      </c>
      <c r="C50" s="802">
        <f>Enero!C50+Febrero!C50+Marzo!C50+Abril!C50+Mayo!C50+Junio!C50+Julio!C50+Agosto!C50+Septiembre!C50+Octubre!C50+Noviembre!C50+Diciembre!C50</f>
        <v>2909</v>
      </c>
      <c r="D50" s="756">
        <f t="shared" si="0"/>
        <v>3952</v>
      </c>
      <c r="E50" s="797"/>
      <c r="F50" s="20" t="s">
        <v>153</v>
      </c>
      <c r="G50" s="33"/>
      <c r="H50" s="33"/>
      <c r="I50" s="33"/>
      <c r="J50" s="147"/>
      <c r="K50" s="148"/>
      <c r="L50" s="808">
        <f>Enero!L50+Febrero!L50+Marzo!L50+Abril!L50+Mayo!L50+Junio!L50+Julio!L50+Agosto!L50+Septiembre!L50+Octubre!L50+Noviembre!L50+Diciembre!L50</f>
        <v>17</v>
      </c>
    </row>
    <row r="51" spans="1:12" ht="17.25" thickBot="1">
      <c r="A51" s="112" t="s">
        <v>723</v>
      </c>
      <c r="B51" s="113">
        <f>SUM(B13:B50)</f>
        <v>29084</v>
      </c>
      <c r="C51" s="113">
        <f>SUM(C13:C50)</f>
        <v>97285</v>
      </c>
      <c r="D51" s="757">
        <f t="shared" si="0"/>
        <v>126369</v>
      </c>
      <c r="E51" s="797"/>
      <c r="F51" s="20" t="s">
        <v>154</v>
      </c>
      <c r="G51" s="33"/>
      <c r="H51" s="33"/>
      <c r="I51" s="33"/>
      <c r="J51" s="147"/>
      <c r="K51" s="148"/>
      <c r="L51" s="808">
        <f>Enero!L51+Febrero!L51+Marzo!L51+Abril!L51+Mayo!L51+Junio!L51+Julio!L51+Agosto!L51+Septiembre!L51+Octubre!L51+Noviembre!L51+Diciembre!L51</f>
        <v>7</v>
      </c>
    </row>
    <row r="52" spans="1:12" ht="17.25" thickBot="1">
      <c r="A52" s="758" t="s">
        <v>40</v>
      </c>
      <c r="B52" s="1696" t="s">
        <v>809</v>
      </c>
      <c r="C52" s="1697"/>
      <c r="D52" s="802">
        <f>Enero!D52+Febrero!D52+Marzo!D52+Abril!D52+Mayo!D52+Junio!D52+Julio!D52+Agosto!D52+Septiembre!D52+Octubre!D52+Noviembre!D52+Diciembre!D52</f>
        <v>88323</v>
      </c>
      <c r="E52" s="797"/>
      <c r="F52" s="20" t="s">
        <v>155</v>
      </c>
      <c r="G52" s="33"/>
      <c r="H52" s="33"/>
      <c r="I52" s="33"/>
      <c r="J52" s="147"/>
      <c r="K52" s="148"/>
      <c r="L52" s="808">
        <f>Enero!L52+Febrero!L52+Marzo!L52+Abril!L52+Mayo!L52+Junio!L52+Julio!L52+Agosto!L52+Septiembre!L52+Octubre!L52+Noviembre!L52+Diciembre!L52</f>
        <v>9221</v>
      </c>
    </row>
    <row r="53" spans="1:12" ht="16.5">
      <c r="A53" s="50" t="s">
        <v>42</v>
      </c>
      <c r="B53" s="51"/>
      <c r="C53" s="52"/>
      <c r="D53" s="1698">
        <f>SUM(D52+D51)</f>
        <v>214692</v>
      </c>
      <c r="E53" s="797"/>
      <c r="F53" s="20" t="s">
        <v>156</v>
      </c>
      <c r="G53" s="33"/>
      <c r="H53" s="33"/>
      <c r="I53" s="33"/>
      <c r="J53" s="147"/>
      <c r="K53" s="148"/>
      <c r="L53" s="808">
        <f>Enero!L53+Febrero!L53+Marzo!L53+Abril!L53+Mayo!L53+Junio!L53+Julio!L53+Agosto!L53+Septiembre!L53+Octubre!L53+Noviembre!L53+Diciembre!L53</f>
        <v>89</v>
      </c>
    </row>
    <row r="54" spans="1:12" ht="17.25" thickBot="1">
      <c r="A54" s="48" t="s">
        <v>43</v>
      </c>
      <c r="B54" s="49"/>
      <c r="C54" s="53" t="s">
        <v>44</v>
      </c>
      <c r="D54" s="1699"/>
      <c r="E54" s="797"/>
      <c r="F54" s="20" t="s">
        <v>157</v>
      </c>
      <c r="G54" s="33"/>
      <c r="H54" s="33"/>
      <c r="I54" s="33"/>
      <c r="J54" s="147"/>
      <c r="K54" s="148"/>
      <c r="L54" s="808">
        <f>Enero!L54+Febrero!L54+Marzo!L54+Abril!L54+Mayo!L54+Junio!L54+Julio!L54+Agosto!L54+Septiembre!L54+Octubre!L54+Noviembre!L54+Diciembre!L54</f>
        <v>8</v>
      </c>
    </row>
    <row r="55" spans="1:12" ht="16.5">
      <c r="A55" s="4"/>
      <c r="B55" s="4"/>
      <c r="C55" s="4"/>
      <c r="D55" s="4"/>
      <c r="E55" s="797"/>
      <c r="F55" s="20" t="s">
        <v>158</v>
      </c>
      <c r="G55" s="33"/>
      <c r="H55" s="33"/>
      <c r="I55" s="33"/>
      <c r="J55" s="147"/>
      <c r="K55" s="148"/>
      <c r="L55" s="80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797"/>
      <c r="F56" s="20" t="s">
        <v>159</v>
      </c>
      <c r="G56" s="33"/>
      <c r="H56" s="33"/>
      <c r="I56" s="33"/>
      <c r="J56" s="149"/>
      <c r="K56" s="150"/>
      <c r="L56" s="80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797"/>
      <c r="F57" s="21" t="s">
        <v>160</v>
      </c>
      <c r="G57" s="34"/>
      <c r="H57" s="34"/>
      <c r="I57" s="34"/>
      <c r="J57" s="151"/>
      <c r="K57" s="185"/>
      <c r="L57" s="808">
        <f>Enero!L57+Febrero!L57+Marzo!L57+Abril!L57+Mayo!L57+Junio!L57+Julio!L57+Agosto!L57+Septiembre!L57+Octubre!L57+Noviembre!L57+Diciembre!L57</f>
        <v>13</v>
      </c>
    </row>
    <row r="58" spans="2:12" ht="9.75" customHeight="1">
      <c r="B58" s="5" t="s">
        <v>45</v>
      </c>
      <c r="E58" s="794"/>
      <c r="F58" s="794"/>
      <c r="G58" s="794"/>
      <c r="H58" s="794"/>
      <c r="I58" s="794"/>
      <c r="J58" s="795"/>
      <c r="K58" s="796"/>
      <c r="L58" s="796"/>
    </row>
    <row r="59" spans="1:12" ht="4.5" customHeight="1">
      <c r="A59" s="789"/>
      <c r="B59" s="790"/>
      <c r="C59" s="789"/>
      <c r="D59" s="789"/>
      <c r="E59" s="791"/>
      <c r="F59" s="791"/>
      <c r="G59" s="791"/>
      <c r="H59" s="791"/>
      <c r="I59" s="791"/>
      <c r="J59" s="792"/>
      <c r="K59" s="793"/>
      <c r="L59" s="793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700" t="s">
        <v>1</v>
      </c>
      <c r="B64" s="1702" t="s">
        <v>46</v>
      </c>
      <c r="C64" s="765"/>
      <c r="D64" s="1711" t="s">
        <v>795</v>
      </c>
      <c r="E64" s="1711"/>
      <c r="F64" s="1712"/>
      <c r="G64" s="1713" t="s">
        <v>798</v>
      </c>
      <c r="H64" s="1715" t="s">
        <v>827</v>
      </c>
      <c r="I64" s="1704" t="s">
        <v>78</v>
      </c>
      <c r="J64" s="1704" t="s">
        <v>79</v>
      </c>
      <c r="K64" s="1704" t="s">
        <v>80</v>
      </c>
      <c r="L64" s="1706" t="s">
        <v>829</v>
      </c>
    </row>
    <row r="65" spans="1:20" ht="33.75" customHeight="1" thickBot="1">
      <c r="A65" s="1701"/>
      <c r="B65" s="1703"/>
      <c r="C65" s="766" t="s">
        <v>47</v>
      </c>
      <c r="D65" s="767" t="s">
        <v>796</v>
      </c>
      <c r="E65" s="767" t="s">
        <v>797</v>
      </c>
      <c r="F65" s="768" t="s">
        <v>48</v>
      </c>
      <c r="G65" s="1714"/>
      <c r="H65" s="1716"/>
      <c r="I65" s="1705"/>
      <c r="J65" s="1705"/>
      <c r="K65" s="1705"/>
      <c r="L65" s="1707"/>
      <c r="N65" t="s">
        <v>826</v>
      </c>
      <c r="S65" s="1020" t="s">
        <v>825</v>
      </c>
      <c r="T65">
        <f>COUNTIF(T66:T77,"&gt;0")</f>
        <v>12</v>
      </c>
    </row>
    <row r="66" spans="1:20" ht="15">
      <c r="A66" s="56" t="s">
        <v>130</v>
      </c>
      <c r="B66" s="809">
        <f>Enero!B66+Febrero!B66+Marzo!B66+Abril!B66+Mayo!B66+Junio!B66+Julio!B66+Agosto!B66+Septiembre!B66+Octubre!B66+Noviembre!B66+Diciembre!B66</f>
        <v>0</v>
      </c>
      <c r="C66" s="810">
        <f>Enero!C66+Febrero!C66+Marzo!C66+Abril!C66+Mayo!C66+Junio!C66+Julio!C66+Agosto!C66+Septiembre!C66+Octubre!C66+Noviembre!C66+Diciembre!C66</f>
        <v>0</v>
      </c>
      <c r="D66" s="811">
        <f>Enero!D66+Febrero!D66+Marzo!D66+Abril!D66+Mayo!D66+Junio!D66+Julio!D66+Agosto!D66+Septiembre!D66+Octubre!D66+Noviembre!D66+Diciembre!D66</f>
        <v>0</v>
      </c>
      <c r="E66" s="812">
        <f>Enero!E66+Febrero!E66+Marzo!E66+Abril!E66+Mayo!E66+Junio!E66+Julio!E66+Agosto!E66+Septiembre!E66+Octubre!E66+Noviembre!E66+Diciembre!E66</f>
        <v>0</v>
      </c>
      <c r="F66" s="76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43">
        <f>SUM(H66*$N$66)</f>
        <v>0</v>
      </c>
      <c r="J66" s="1044">
        <f>_xlfn.IFERROR(SUM(G66/(I66))*100,0)</f>
        <v>0</v>
      </c>
      <c r="K66" s="104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19">
        <f>SUM(T66:T77)</f>
        <v>365</v>
      </c>
      <c r="S66" s="1050" t="s">
        <v>771</v>
      </c>
      <c r="T66">
        <f>Enero!$N$66</f>
        <v>31</v>
      </c>
    </row>
    <row r="67" spans="1:20" ht="15.75" thickBot="1">
      <c r="A67" s="56" t="s">
        <v>131</v>
      </c>
      <c r="B67" s="813">
        <f>Enero!B67+Febrero!B67+Marzo!B67+Abril!B67+Mayo!B67+Junio!B67+Julio!B67+Agosto!B67+Septiembre!B67+Octubre!B67+Noviembre!B67+Diciembre!B67</f>
        <v>1660</v>
      </c>
      <c r="C67" s="810">
        <f>Enero!C67+Febrero!C67+Marzo!C67+Abril!C67+Mayo!C67+Junio!C67+Julio!C67+Agosto!C67+Septiembre!C67+Octubre!C67+Noviembre!C67+Diciembre!C67</f>
        <v>1372</v>
      </c>
      <c r="D67" s="811">
        <f>Enero!D67+Febrero!D67+Marzo!D67+Abril!D67+Mayo!D67+Junio!D67+Julio!D67+Agosto!D67+Septiembre!D67+Octubre!D67+Noviembre!D67+Diciembre!D67</f>
        <v>4</v>
      </c>
      <c r="E67" s="812">
        <f>Enero!E67+Febrero!E67+Marzo!E67+Abril!E67+Mayo!E67+Junio!E67+Julio!E67+Agosto!E67+Septiembre!E67+Octubre!E67+Noviembre!E67+Diciembre!E67</f>
        <v>1</v>
      </c>
      <c r="F67" s="770">
        <f aca="true" t="shared" si="2" ref="F67:F85">E67+D67+C67</f>
        <v>1377</v>
      </c>
      <c r="G67" s="159">
        <f>Enero!G67+Febrero!G67+Marzo!G67+Abril!G67+Mayo!G67+Junio!G67+Julio!G67+Agosto!G67+Septiembre!G67+Octubre!G67+Noviembre!G67+Diciembre!G67</f>
        <v>5217</v>
      </c>
      <c r="H67" s="159">
        <f>_xlfn.IFERROR((Enero!H67+Febrero!H67+Marzo!H67+Abril!H67+Mayo!H67+Junio!H67+Julio!H67+Agosto!H67+Septiembre!H67+Octubre!H67+Noviembre!H67+Diciembre!H67)/$T$65,0)</f>
        <v>22</v>
      </c>
      <c r="I67" s="1043">
        <f aca="true" t="shared" si="3" ref="I67:I85">SUM(H67*$N$66)</f>
        <v>8030</v>
      </c>
      <c r="J67" s="1044">
        <f aca="true" t="shared" si="4" ref="J67:J85">_xlfn.IFERROR(SUM(G67/(I67))*100,0)</f>
        <v>64.96886674968867</v>
      </c>
      <c r="K67" s="1045">
        <f aca="true" t="shared" si="5" ref="K67:K86">_xlfn.IFERROR(SUM(G67/F67),0)</f>
        <v>3.7886710239651418</v>
      </c>
      <c r="L67" s="58">
        <f>_xlfn.IFERROR((Enero!L67+Febrero!L67+Marzo!L67+Abril!L67+Mayo!L67+Junio!L67+Julio!L67+Agosto!L67+Septiembre!L67+Octubre!L67+Noviembre!L67+Diciembre!L67)/$T$65,0)</f>
        <v>11.916666666666666</v>
      </c>
      <c r="N67" s="1019"/>
      <c r="S67" s="1050" t="s">
        <v>824</v>
      </c>
      <c r="T67" s="1051">
        <f>Febrero!$N$66</f>
        <v>28</v>
      </c>
    </row>
    <row r="68" spans="1:20" ht="15" customHeight="1">
      <c r="A68" s="57" t="s">
        <v>132</v>
      </c>
      <c r="B68" s="813">
        <f>Enero!B68+Febrero!B68+Marzo!B68+Abril!B68+Mayo!B68+Junio!B68+Julio!B68+Agosto!B68+Septiembre!B68+Octubre!B68+Noviembre!B68+Diciembre!B68</f>
        <v>3103</v>
      </c>
      <c r="C68" s="810">
        <f>Enero!C68+Febrero!C68+Marzo!C68+Abril!C68+Mayo!C68+Junio!C68+Julio!C68+Agosto!C68+Septiembre!C68+Octubre!C68+Noviembre!C68+Diciembre!C68</f>
        <v>2196</v>
      </c>
      <c r="D68" s="811">
        <f>Enero!D68+Febrero!D68+Marzo!D68+Abril!D68+Mayo!D68+Junio!D68+Julio!D68+Agosto!D68+Septiembre!D68+Octubre!D68+Noviembre!D68+Diciembre!D68</f>
        <v>0</v>
      </c>
      <c r="E68" s="812">
        <f>Enero!E68+Febrero!E68+Marzo!E68+Abril!E68+Mayo!E68+Junio!E68+Julio!E68+Agosto!E68+Septiembre!E68+Octubre!E68+Noviembre!E68+Diciembre!E68</f>
        <v>0</v>
      </c>
      <c r="F68" s="770">
        <f t="shared" si="2"/>
        <v>2196</v>
      </c>
      <c r="G68" s="159">
        <f>Enero!G68+Febrero!G68+Marzo!G68+Abril!G68+Mayo!G68+Junio!G68+Julio!G68+Agosto!G68+Septiembre!G68+Octubre!G68+Noviembre!G68+Diciembre!G68</f>
        <v>5934</v>
      </c>
      <c r="H68" s="159">
        <f>_xlfn.IFERROR((Enero!H68+Febrero!H68+Marzo!H68+Abril!H68+Mayo!H68+Junio!H68+Julio!H68+Agosto!H68+Septiembre!H68+Octubre!H68+Noviembre!H68+Diciembre!H68)/$T$65,0)</f>
        <v>19.166666666666668</v>
      </c>
      <c r="I68" s="1043">
        <f t="shared" si="3"/>
        <v>6995.833333333334</v>
      </c>
      <c r="J68" s="1044">
        <f t="shared" si="4"/>
        <v>84.82191780821917</v>
      </c>
      <c r="K68" s="1045">
        <f t="shared" si="5"/>
        <v>2.702185792349727</v>
      </c>
      <c r="L68" s="58">
        <f>_xlfn.IFERROR((Enero!L68+Febrero!L68+Marzo!L68+Abril!L68+Mayo!L68+Junio!L68+Julio!L68+Agosto!L68+Septiembre!L68+Octubre!L68+Noviembre!L68+Diciembre!L68)/$T$65,0)</f>
        <v>14.416666666666666</v>
      </c>
      <c r="N68" s="1210" t="s">
        <v>830</v>
      </c>
      <c r="O68" s="1211"/>
      <c r="P68" s="1212"/>
      <c r="Q68" s="1192" t="s">
        <v>834</v>
      </c>
      <c r="R68" s="1193"/>
      <c r="S68" s="1194"/>
      <c r="T68" s="1051">
        <f>Marzo!$N$66</f>
        <v>31</v>
      </c>
    </row>
    <row r="69" spans="1:20" ht="15">
      <c r="A69" s="56" t="s">
        <v>133</v>
      </c>
      <c r="B69" s="813">
        <f>Enero!B69+Febrero!B69+Marzo!B69+Abril!B69+Mayo!B69+Junio!B69+Julio!B69+Agosto!B69+Septiembre!B69+Octubre!B69+Noviembre!B69+Diciembre!B69</f>
        <v>51</v>
      </c>
      <c r="C69" s="810">
        <f>Enero!C69+Febrero!C69+Marzo!C69+Abril!C69+Mayo!C69+Junio!C69+Julio!C69+Agosto!C69+Septiembre!C69+Octubre!C69+Noviembre!C69+Diciembre!C69</f>
        <v>1050</v>
      </c>
      <c r="D69" s="811">
        <f>Enero!D69+Febrero!D69+Marzo!D69+Abril!D69+Mayo!D69+Junio!D69+Julio!D69+Agosto!D69+Septiembre!D69+Octubre!D69+Noviembre!D69+Diciembre!D69</f>
        <v>1</v>
      </c>
      <c r="E69" s="812">
        <f>Enero!E69+Febrero!E69+Marzo!E69+Abril!E69+Mayo!E69+Junio!E69+Julio!E69+Agosto!E69+Septiembre!E69+Octubre!E69+Noviembre!E69+Diciembre!E69</f>
        <v>0</v>
      </c>
      <c r="F69" s="770">
        <f t="shared" si="2"/>
        <v>1051</v>
      </c>
      <c r="G69" s="159">
        <f>Enero!G69+Febrero!G69+Marzo!G69+Abril!G69+Mayo!G69+Junio!G69+Julio!G69+Agosto!G69+Septiembre!G69+Octubre!G69+Noviembre!G69+Diciembre!G69</f>
        <v>3034</v>
      </c>
      <c r="H69" s="159">
        <f>_xlfn.IFERROR((Enero!H69+Febrero!H69+Marzo!H69+Abril!H69+Mayo!H69+Junio!H69+Julio!H69+Agosto!H69+Septiembre!H69+Octubre!H69+Noviembre!H69+Diciembre!H69)/$T$65,0)</f>
        <v>14</v>
      </c>
      <c r="I69" s="1043">
        <f t="shared" si="3"/>
        <v>5110</v>
      </c>
      <c r="J69" s="1044">
        <f t="shared" si="4"/>
        <v>59.37377690802348</v>
      </c>
      <c r="K69" s="1045">
        <f t="shared" si="5"/>
        <v>2.8867745004757372</v>
      </c>
      <c r="L69" s="58">
        <f>_xlfn.IFERROR((Enero!L69+Febrero!L69+Marzo!L69+Abril!L69+Mayo!L69+Junio!L69+Julio!L69+Agosto!L69+Septiembre!L69+Octubre!L69+Noviembre!L69+Diciembre!L69)/$T$65,0)</f>
        <v>7.833333333333333</v>
      </c>
      <c r="N69" s="1213"/>
      <c r="O69" s="1214"/>
      <c r="P69" s="1215"/>
      <c r="Q69" s="1195"/>
      <c r="R69" s="1196"/>
      <c r="S69" s="1197"/>
      <c r="T69" s="1051">
        <f>Abril!$N$66</f>
        <v>30</v>
      </c>
    </row>
    <row r="70" spans="1:20" ht="15">
      <c r="A70" s="56" t="s">
        <v>134</v>
      </c>
      <c r="B70" s="813">
        <f>Enero!B70+Febrero!B70+Marzo!B70+Abril!B70+Mayo!B70+Junio!B70+Julio!B70+Agosto!B70+Septiembre!B70+Octubre!B70+Noviembre!B70+Diciembre!B70</f>
        <v>3006</v>
      </c>
      <c r="C70" s="810">
        <f>Enero!C70+Febrero!C70+Marzo!C70+Abril!C70+Mayo!C70+Junio!C70+Julio!C70+Agosto!C70+Septiembre!C70+Octubre!C70+Noviembre!C70+Diciembre!C70</f>
        <v>1963</v>
      </c>
      <c r="D70" s="811">
        <f>Enero!D70+Febrero!D70+Marzo!D70+Abril!D70+Mayo!D70+Junio!D70+Julio!D70+Agosto!D70+Septiembre!D70+Octubre!D70+Noviembre!D70+Diciembre!D70</f>
        <v>42</v>
      </c>
      <c r="E70" s="812">
        <f>Enero!E70+Febrero!E70+Marzo!E70+Abril!E70+Mayo!E70+Junio!E70+Julio!E70+Agosto!E70+Septiembre!E70+Octubre!E70+Noviembre!E70+Diciembre!E70</f>
        <v>243</v>
      </c>
      <c r="F70" s="770">
        <f t="shared" si="2"/>
        <v>2248</v>
      </c>
      <c r="G70" s="159">
        <f>Enero!G70+Febrero!G70+Marzo!G70+Abril!G70+Mayo!G70+Junio!G70+Julio!G70+Agosto!G70+Septiembre!G70+Octubre!G70+Noviembre!G70+Diciembre!G70</f>
        <v>10485</v>
      </c>
      <c r="H70" s="159">
        <f>_xlfn.IFERROR((Enero!H70+Febrero!H70+Marzo!H70+Abril!H70+Mayo!H70+Junio!H70+Julio!H70+Agosto!H70+Septiembre!H70+Octubre!H70+Noviembre!H70+Diciembre!H70)/$T$65,0)</f>
        <v>28</v>
      </c>
      <c r="I70" s="1043">
        <f t="shared" si="3"/>
        <v>10220</v>
      </c>
      <c r="J70" s="1044">
        <f t="shared" si="4"/>
        <v>102.59295499021526</v>
      </c>
      <c r="K70" s="1045">
        <f t="shared" si="5"/>
        <v>4.664145907473309</v>
      </c>
      <c r="L70" s="58">
        <f>_xlfn.IFERROR((Enero!L70+Febrero!L70+Marzo!L70+Abril!L70+Mayo!L70+Junio!L70+Julio!L70+Agosto!L70+Septiembre!L70+Octubre!L70+Noviembre!L70+Diciembre!L70)/$T$65,0)</f>
        <v>22.25</v>
      </c>
      <c r="N70" s="1213"/>
      <c r="O70" s="1214"/>
      <c r="P70" s="1215"/>
      <c r="Q70" s="1195"/>
      <c r="R70" s="1196"/>
      <c r="S70" s="1197"/>
      <c r="T70" s="1051">
        <f>Mayo!$N$66</f>
        <v>31</v>
      </c>
    </row>
    <row r="71" spans="1:20" ht="15.75" thickBot="1">
      <c r="A71" s="56" t="s">
        <v>135</v>
      </c>
      <c r="B71" s="813">
        <f>Enero!B71+Febrero!B71+Marzo!B71+Abril!B71+Mayo!B71+Junio!B71+Julio!B71+Agosto!B71+Septiembre!B71+Octubre!B71+Noviembre!B71+Diciembre!B71</f>
        <v>0</v>
      </c>
      <c r="C71" s="810">
        <f>Enero!C71+Febrero!C71+Marzo!C71+Abril!C71+Mayo!C71+Junio!C71+Julio!C71+Agosto!C71+Septiembre!C71+Octubre!C71+Noviembre!C71+Diciembre!C71</f>
        <v>5</v>
      </c>
      <c r="D71" s="811">
        <f>Enero!D71+Febrero!D71+Marzo!D71+Abril!D71+Mayo!D71+Junio!D71+Julio!D71+Agosto!D71+Septiembre!D71+Octubre!D71+Noviembre!D71+Diciembre!D71</f>
        <v>0</v>
      </c>
      <c r="E71" s="812">
        <f>Enero!E71+Febrero!E71+Marzo!E71+Abril!E71+Mayo!E71+Junio!E71+Julio!E71+Agosto!E71+Septiembre!E71+Octubre!E71+Noviembre!E71+Diciembre!E71</f>
        <v>0</v>
      </c>
      <c r="F71" s="770">
        <f t="shared" si="2"/>
        <v>5</v>
      </c>
      <c r="G71" s="159">
        <f>Enero!G71+Febrero!G71+Marzo!G71+Abril!G71+Mayo!G71+Junio!G71+Julio!G71+Agosto!G71+Septiembre!G71+Octubre!G71+Noviembre!G71+Diciembre!G71</f>
        <v>19</v>
      </c>
      <c r="H71" s="159">
        <f>_xlfn.IFERROR((Enero!H71+Febrero!H71+Marzo!H71+Abril!H71+Mayo!H71+Junio!H71+Julio!H71+Agosto!H71+Septiembre!H71+Octubre!H71+Noviembre!H71+Diciembre!H71)/$T$65,0)</f>
        <v>0.08333333333333333</v>
      </c>
      <c r="I71" s="1043">
        <f t="shared" si="3"/>
        <v>30.416666666666664</v>
      </c>
      <c r="J71" s="1044">
        <f t="shared" si="4"/>
        <v>62.46575342465754</v>
      </c>
      <c r="K71" s="1045">
        <f t="shared" si="5"/>
        <v>3.8</v>
      </c>
      <c r="L71" s="58">
        <f>_xlfn.IFERROR((Enero!L71+Febrero!L71+Marzo!L71+Abril!L71+Mayo!L71+Junio!L71+Julio!L71+Agosto!L71+Septiembre!L71+Octubre!L71+Noviembre!L71+Diciembre!L71)/$T$65,0)</f>
        <v>0</v>
      </c>
      <c r="N71" s="1216"/>
      <c r="O71" s="1217"/>
      <c r="P71" s="1218"/>
      <c r="Q71" s="1198"/>
      <c r="R71" s="1199"/>
      <c r="S71" s="1200"/>
      <c r="T71" s="1051">
        <f>Junio!$N$66</f>
        <v>30</v>
      </c>
    </row>
    <row r="72" spans="1:20" ht="15.75" thickBot="1">
      <c r="A72" s="56" t="s">
        <v>136</v>
      </c>
      <c r="B72" s="813">
        <f>Enero!B72+Febrero!B72+Marzo!B72+Abril!B72+Mayo!B72+Junio!B72+Julio!B72+Agosto!B72+Septiembre!B72+Octubre!B72+Noviembre!B72+Diciembre!B72</f>
        <v>0</v>
      </c>
      <c r="C72" s="810">
        <f>Enero!C72+Febrero!C72+Marzo!C72+Abril!C72+Mayo!C72+Junio!C72+Julio!C72+Agosto!C72+Septiembre!C72+Octubre!C72+Noviembre!C72+Diciembre!C72</f>
        <v>0</v>
      </c>
      <c r="D72" s="811">
        <f>Enero!D72+Febrero!D72+Marzo!D72+Abril!D72+Mayo!D72+Junio!D72+Julio!D72+Agosto!D72+Septiembre!D72+Octubre!D72+Noviembre!D72+Diciembre!D72</f>
        <v>0</v>
      </c>
      <c r="E72" s="812">
        <f>Enero!E72+Febrero!E72+Marzo!E72+Abril!E72+Mayo!E72+Junio!E72+Julio!E72+Agosto!E72+Septiembre!E72+Octubre!E72+Noviembre!E72+Diciembre!E72</f>
        <v>0</v>
      </c>
      <c r="F72" s="77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43">
        <f t="shared" si="3"/>
        <v>0</v>
      </c>
      <c r="J72" s="1044">
        <f t="shared" si="4"/>
        <v>0</v>
      </c>
      <c r="K72" s="104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18"/>
      <c r="T72" s="1051">
        <f>Julio!$N$66</f>
        <v>31</v>
      </c>
    </row>
    <row r="73" spans="1:20" ht="15" customHeight="1">
      <c r="A73" s="56" t="s">
        <v>137</v>
      </c>
      <c r="B73" s="813">
        <f>Enero!B73+Febrero!B73+Marzo!B73+Abril!B73+Mayo!B73+Junio!B73+Julio!B73+Agosto!B73+Septiembre!B73+Octubre!B73+Noviembre!B73+Diciembre!B73</f>
        <v>0</v>
      </c>
      <c r="C73" s="810">
        <f>Enero!C73+Febrero!C73+Marzo!C73+Abril!C73+Mayo!C73+Junio!C73+Julio!C73+Agosto!C73+Septiembre!C73+Octubre!C73+Noviembre!C73+Diciembre!C73</f>
        <v>12</v>
      </c>
      <c r="D73" s="811">
        <f>Enero!D73+Febrero!D73+Marzo!D73+Abril!D73+Mayo!D73+Junio!D73+Julio!D73+Agosto!D73+Septiembre!D73+Octubre!D73+Noviembre!D73+Diciembre!D73</f>
        <v>0</v>
      </c>
      <c r="E73" s="812">
        <f>Enero!E73+Febrero!E73+Marzo!E73+Abril!E73+Mayo!E73+Junio!E73+Julio!E73+Agosto!E73+Septiembre!E73+Octubre!E73+Noviembre!E73+Diciembre!E73</f>
        <v>0</v>
      </c>
      <c r="F73" s="770">
        <f t="shared" si="2"/>
        <v>12</v>
      </c>
      <c r="G73" s="159">
        <f>Enero!G73+Febrero!G73+Marzo!G73+Abril!G73+Mayo!G73+Junio!G73+Julio!G73+Agosto!G73+Septiembre!G73+Octubre!G73+Noviembre!G73+Diciembre!G73</f>
        <v>52</v>
      </c>
      <c r="H73" s="159">
        <f>_xlfn.IFERROR((Enero!H73+Febrero!H73+Marzo!H73+Abril!H73+Mayo!H73+Junio!H73+Julio!H73+Agosto!H73+Septiembre!H73+Octubre!H73+Noviembre!H73+Diciembre!H73)/$T$65,0)</f>
        <v>0.25</v>
      </c>
      <c r="I73" s="1043">
        <f t="shared" si="3"/>
        <v>91.25</v>
      </c>
      <c r="J73" s="1044">
        <f t="shared" si="4"/>
        <v>56.986301369863014</v>
      </c>
      <c r="K73" s="1045">
        <f t="shared" si="5"/>
        <v>4.333333333333333</v>
      </c>
      <c r="L73" s="58">
        <f>_xlfn.IFERROR((Enero!L73+Febrero!L73+Marzo!L73+Abril!L73+Mayo!L73+Junio!L73+Julio!L73+Agosto!L73+Septiembre!L73+Octubre!L73+Noviembre!L73+Diciembre!L73)/$T$65,0)</f>
        <v>0</v>
      </c>
      <c r="N73" s="1192" t="s">
        <v>831</v>
      </c>
      <c r="O73" s="1193"/>
      <c r="P73" s="1194"/>
      <c r="Q73" s="1201" t="s">
        <v>835</v>
      </c>
      <c r="R73" s="1202"/>
      <c r="S73" s="1203"/>
      <c r="T73" s="1051">
        <f>Agosto!$N$66</f>
        <v>31</v>
      </c>
    </row>
    <row r="74" spans="1:20" ht="15">
      <c r="A74" s="56" t="s">
        <v>138</v>
      </c>
      <c r="B74" s="813">
        <f>Enero!B74+Febrero!B74+Marzo!B74+Abril!B74+Mayo!B74+Junio!B74+Julio!B74+Agosto!B74+Septiembre!B74+Octubre!B74+Noviembre!B74+Diciembre!B74</f>
        <v>0</v>
      </c>
      <c r="C74" s="810">
        <f>Enero!C74+Febrero!C74+Marzo!C74+Abril!C74+Mayo!C74+Junio!C74+Julio!C74+Agosto!C74+Septiembre!C74+Octubre!C74+Noviembre!C74+Diciembre!C74</f>
        <v>0</v>
      </c>
      <c r="D74" s="811">
        <f>Enero!D74+Febrero!D74+Marzo!D74+Abril!D74+Mayo!D74+Junio!D74+Julio!D74+Agosto!D74+Septiembre!D74+Octubre!D74+Noviembre!D74+Diciembre!D74</f>
        <v>0</v>
      </c>
      <c r="E74" s="812">
        <f>Enero!E74+Febrero!E74+Marzo!E74+Abril!E74+Mayo!E74+Junio!E74+Julio!E74+Agosto!E74+Septiembre!E74+Octubre!E74+Noviembre!E74+Diciembre!E74</f>
        <v>0</v>
      </c>
      <c r="F74" s="77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43">
        <f t="shared" si="3"/>
        <v>0</v>
      </c>
      <c r="J74" s="1044">
        <f t="shared" si="4"/>
        <v>0</v>
      </c>
      <c r="K74" s="104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195"/>
      <c r="O74" s="1196"/>
      <c r="P74" s="1197"/>
      <c r="Q74" s="1204"/>
      <c r="R74" s="1205"/>
      <c r="S74" s="1206"/>
      <c r="T74" s="1051">
        <f>Septiembre!$N$66</f>
        <v>30</v>
      </c>
    </row>
    <row r="75" spans="1:20" ht="15.75" thickBot="1">
      <c r="A75" s="56" t="s">
        <v>139</v>
      </c>
      <c r="B75" s="813">
        <f>Enero!B75+Febrero!B75+Marzo!B75+Abril!B75+Mayo!B75+Junio!B75+Julio!B75+Agosto!B75+Septiembre!B75+Octubre!B75+Noviembre!B75+Diciembre!B75</f>
        <v>0</v>
      </c>
      <c r="C75" s="810">
        <f>Enero!C75+Febrero!C75+Marzo!C75+Abril!C75+Mayo!C75+Junio!C75+Julio!C75+Agosto!C75+Septiembre!C75+Octubre!C75+Noviembre!C75+Diciembre!C75</f>
        <v>1</v>
      </c>
      <c r="D75" s="811">
        <f>Enero!D75+Febrero!D75+Marzo!D75+Abril!D75+Mayo!D75+Junio!D75+Julio!D75+Agosto!D75+Septiembre!D75+Octubre!D75+Noviembre!D75+Diciembre!D75</f>
        <v>0</v>
      </c>
      <c r="E75" s="812">
        <f>Enero!E75+Febrero!E75+Marzo!E75+Abril!E75+Mayo!E75+Junio!E75+Julio!E75+Agosto!E75+Septiembre!E75+Octubre!E75+Noviembre!E75+Diciembre!E75</f>
        <v>0</v>
      </c>
      <c r="F75" s="770">
        <f t="shared" si="2"/>
        <v>1</v>
      </c>
      <c r="G75" s="159">
        <f>Enero!G75+Febrero!G75+Marzo!G75+Abril!G75+Mayo!G75+Junio!G75+Julio!G75+Agosto!G75+Septiembre!G75+Octubre!G75+Noviembre!G75+Diciembre!G75</f>
        <v>11</v>
      </c>
      <c r="H75" s="159">
        <f>_xlfn.IFERROR((Enero!H75+Febrero!H75+Marzo!H75+Abril!H75+Mayo!H75+Junio!H75+Julio!H75+Agosto!H75+Septiembre!H75+Octubre!H75+Noviembre!H75+Diciembre!H75)/$T$65,0)</f>
        <v>0.08333333333333333</v>
      </c>
      <c r="I75" s="1043">
        <f t="shared" si="3"/>
        <v>30.416666666666664</v>
      </c>
      <c r="J75" s="1044">
        <f t="shared" si="4"/>
        <v>36.16438356164384</v>
      </c>
      <c r="K75" s="1045">
        <f t="shared" si="5"/>
        <v>11</v>
      </c>
      <c r="L75" s="58">
        <f>_xlfn.IFERROR((Enero!L75+Febrero!L75+Marzo!L75+Abril!L75+Mayo!L75+Junio!L75+Julio!L75+Agosto!L75+Septiembre!L75+Octubre!L75+Noviembre!L75+Diciembre!L75)/$T$65,0)</f>
        <v>0</v>
      </c>
      <c r="N75" s="1198"/>
      <c r="O75" s="1199"/>
      <c r="P75" s="1200"/>
      <c r="Q75" s="1207"/>
      <c r="R75" s="1208"/>
      <c r="S75" s="1209"/>
      <c r="T75" s="1051">
        <f>Octubre!$N$66</f>
        <v>31</v>
      </c>
    </row>
    <row r="76" spans="1:20" ht="15" customHeight="1">
      <c r="A76" s="56" t="s">
        <v>140</v>
      </c>
      <c r="B76" s="813">
        <f>Enero!B76+Febrero!B76+Marzo!B76+Abril!B76+Mayo!B76+Junio!B76+Julio!B76+Agosto!B76+Septiembre!B76+Octubre!B76+Noviembre!B76+Diciembre!B76</f>
        <v>1915</v>
      </c>
      <c r="C76" s="810">
        <f>Enero!C76+Febrero!C76+Marzo!C76+Abril!C76+Mayo!C76+Junio!C76+Julio!C76+Agosto!C76+Septiembre!C76+Octubre!C76+Noviembre!C76+Diciembre!C76</f>
        <v>1766</v>
      </c>
      <c r="D76" s="811">
        <f>Enero!D76+Febrero!D76+Marzo!D76+Abril!D76+Mayo!D76+Junio!D76+Julio!D76+Agosto!D76+Septiembre!D76+Octubre!D76+Noviembre!D76+Diciembre!D76</f>
        <v>4</v>
      </c>
      <c r="E76" s="812">
        <f>Enero!E76+Febrero!E76+Marzo!E76+Abril!E76+Mayo!E76+Junio!E76+Julio!E76+Agosto!E76+Septiembre!E76+Octubre!E76+Noviembre!E76+Diciembre!E76</f>
        <v>12</v>
      </c>
      <c r="F76" s="770">
        <f t="shared" si="2"/>
        <v>1782</v>
      </c>
      <c r="G76" s="159">
        <f>Enero!G76+Febrero!G76+Marzo!G76+Abril!G76+Mayo!G76+Junio!G76+Julio!G76+Agosto!G76+Septiembre!G76+Octubre!G76+Noviembre!G76+Diciembre!G76</f>
        <v>7212</v>
      </c>
      <c r="H76" s="159">
        <f>_xlfn.IFERROR((Enero!H76+Febrero!H76+Marzo!H76+Abril!H76+Mayo!H76+Junio!H76+Julio!H76+Agosto!H76+Septiembre!H76+Octubre!H76+Noviembre!H76+Diciembre!H76)/$T$65,0)</f>
        <v>12.666666666666666</v>
      </c>
      <c r="I76" s="1043">
        <f t="shared" si="3"/>
        <v>4623.333333333333</v>
      </c>
      <c r="J76" s="1044">
        <f t="shared" si="4"/>
        <v>155.9913482335977</v>
      </c>
      <c r="K76" s="1045">
        <f t="shared" si="5"/>
        <v>4.047138047138047</v>
      </c>
      <c r="L76" s="58">
        <f>_xlfn.IFERROR((Enero!L76+Febrero!L76+Marzo!L76+Abril!L76+Mayo!L76+Junio!L76+Julio!L76+Agosto!L76+Septiembre!L76+Octubre!L76+Noviembre!L76+Diciembre!L76)/$T$65,0)</f>
        <v>8.916666666666666</v>
      </c>
      <c r="N76" s="1213" t="s">
        <v>832</v>
      </c>
      <c r="O76" s="1214"/>
      <c r="P76" s="1215"/>
      <c r="T76" s="1051">
        <f>Noviembre!$N$66</f>
        <v>30</v>
      </c>
    </row>
    <row r="77" spans="1:20" ht="15">
      <c r="A77" s="57" t="s">
        <v>141</v>
      </c>
      <c r="B77" s="813">
        <f>Enero!B77+Febrero!B77+Marzo!B77+Abril!B77+Mayo!B77+Junio!B77+Julio!B77+Agosto!B77+Septiembre!B77+Octubre!B77+Noviembre!B77+Diciembre!B77</f>
        <v>0</v>
      </c>
      <c r="C77" s="810">
        <f>Enero!C77+Febrero!C77+Marzo!C77+Abril!C77+Mayo!C77+Junio!C77+Julio!C77+Agosto!C77+Septiembre!C77+Octubre!C77+Noviembre!C77+Diciembre!C77</f>
        <v>1</v>
      </c>
      <c r="D77" s="811">
        <f>Enero!D77+Febrero!D77+Marzo!D77+Abril!D77+Mayo!D77+Junio!D77+Julio!D77+Agosto!D77+Septiembre!D77+Octubre!D77+Noviembre!D77+Diciembre!D77</f>
        <v>0</v>
      </c>
      <c r="E77" s="812">
        <f>Enero!E77+Febrero!E77+Marzo!E77+Abril!E77+Mayo!E77+Junio!E77+Julio!E77+Agosto!E77+Septiembre!E77+Octubre!E77+Noviembre!E77+Diciembre!E77</f>
        <v>0</v>
      </c>
      <c r="F77" s="770">
        <f t="shared" si="2"/>
        <v>1</v>
      </c>
      <c r="G77" s="159">
        <f>Enero!G77+Febrero!G77+Marzo!G77+Abril!G77+Mayo!G77+Junio!G77+Julio!G77+Agosto!G77+Septiembre!G77+Octubre!G77+Noviembre!G77+Diciembre!G77</f>
        <v>5</v>
      </c>
      <c r="H77" s="159">
        <f>_xlfn.IFERROR((Enero!H77+Febrero!H77+Marzo!H77+Abril!H77+Mayo!H77+Junio!H77+Julio!H77+Agosto!H77+Septiembre!H77+Octubre!H77+Noviembre!H77+Diciembre!H77)/$T$65,0)</f>
        <v>0</v>
      </c>
      <c r="I77" s="1043">
        <f t="shared" si="3"/>
        <v>0</v>
      </c>
      <c r="J77" s="1044">
        <f t="shared" si="4"/>
        <v>0</v>
      </c>
      <c r="K77" s="1045">
        <f t="shared" si="5"/>
        <v>5</v>
      </c>
      <c r="L77" s="58">
        <f>_xlfn.IFERROR((Enero!L77+Febrero!L77+Marzo!L77+Abril!L77+Mayo!L77+Junio!L77+Julio!L77+Agosto!L77+Septiembre!L77+Octubre!L77+Noviembre!L77+Diciembre!L77)/$T$65,0)</f>
        <v>0</v>
      </c>
      <c r="N77" s="1213"/>
      <c r="O77" s="1214"/>
      <c r="P77" s="1215"/>
      <c r="T77" s="1051">
        <f>Diciembre!$N$66</f>
        <v>31</v>
      </c>
    </row>
    <row r="78" spans="1:16" ht="15">
      <c r="A78" s="56" t="s">
        <v>142</v>
      </c>
      <c r="B78" s="813">
        <f>Enero!B78+Febrero!B78+Marzo!B78+Abril!B78+Mayo!B78+Junio!B78+Julio!B78+Agosto!B78+Septiembre!B78+Octubre!B78+Noviembre!B78+Diciembre!B78</f>
        <v>0</v>
      </c>
      <c r="C78" s="810">
        <f>Enero!C78+Febrero!C78+Marzo!C78+Abril!C78+Mayo!C78+Junio!C78+Julio!C78+Agosto!C78+Septiembre!C78+Octubre!C78+Noviembre!C78+Diciembre!C78</f>
        <v>79</v>
      </c>
      <c r="D78" s="811">
        <f>Enero!D78+Febrero!D78+Marzo!D78+Abril!D78+Mayo!D78+Junio!D78+Julio!D78+Agosto!D78+Septiembre!D78+Octubre!D78+Noviembre!D78+Diciembre!D78</f>
        <v>0</v>
      </c>
      <c r="E78" s="812">
        <f>Enero!E78+Febrero!E78+Marzo!E78+Abril!E78+Mayo!E78+Junio!E78+Julio!E78+Agosto!E78+Septiembre!E78+Octubre!E78+Noviembre!E78+Diciembre!E78</f>
        <v>0</v>
      </c>
      <c r="F78" s="770">
        <f t="shared" si="2"/>
        <v>79</v>
      </c>
      <c r="G78" s="159">
        <f>Enero!G78+Febrero!G78+Marzo!G78+Abril!G78+Mayo!G78+Junio!G78+Julio!G78+Agosto!G78+Septiembre!G78+Octubre!G78+Noviembre!G78+Diciembre!G78</f>
        <v>278</v>
      </c>
      <c r="H78" s="159">
        <f>_xlfn.IFERROR((Enero!H78+Febrero!H78+Marzo!H78+Abril!H78+Mayo!H78+Junio!H78+Julio!H78+Agosto!H78+Septiembre!H78+Octubre!H78+Noviembre!H78+Diciembre!H78)/$T$65,0)</f>
        <v>2</v>
      </c>
      <c r="I78" s="1043">
        <f t="shared" si="3"/>
        <v>730</v>
      </c>
      <c r="J78" s="1044">
        <f t="shared" si="4"/>
        <v>38.082191780821915</v>
      </c>
      <c r="K78" s="1045">
        <f t="shared" si="5"/>
        <v>3.518987341772152</v>
      </c>
      <c r="L78" s="58">
        <f>_xlfn.IFERROR((Enero!L78+Febrero!L78+Marzo!L78+Abril!L78+Mayo!L78+Junio!L78+Julio!L78+Agosto!L78+Septiembre!L78+Octubre!L78+Noviembre!L78+Diciembre!L78)/$T$65,0)</f>
        <v>0</v>
      </c>
      <c r="N78" s="1213"/>
      <c r="O78" s="1214"/>
      <c r="P78" s="1215"/>
    </row>
    <row r="79" spans="1:16" ht="15.75" thickBot="1">
      <c r="A79" s="56" t="s">
        <v>143</v>
      </c>
      <c r="B79" s="813">
        <f>Enero!B79+Febrero!B79+Marzo!B79+Abril!B79+Mayo!B79+Junio!B79+Julio!B79+Agosto!B79+Septiembre!B79+Octubre!B79+Noviembre!B79+Diciembre!B79</f>
        <v>0</v>
      </c>
      <c r="C79" s="810">
        <f>Enero!C79+Febrero!C79+Marzo!C79+Abril!C79+Mayo!C79+Junio!C79+Julio!C79+Agosto!C79+Septiembre!C79+Octubre!C79+Noviembre!C79+Diciembre!C79</f>
        <v>2</v>
      </c>
      <c r="D79" s="811">
        <f>Enero!D79+Febrero!D79+Marzo!D79+Abril!D79+Mayo!D79+Junio!D79+Julio!D79+Agosto!D79+Septiembre!D79+Octubre!D79+Noviembre!D79+Diciembre!D79</f>
        <v>0</v>
      </c>
      <c r="E79" s="812">
        <f>Enero!E79+Febrero!E79+Marzo!E79+Abril!E79+Mayo!E79+Junio!E79+Julio!E79+Agosto!E79+Septiembre!E79+Octubre!E79+Noviembre!E79+Diciembre!E79</f>
        <v>0</v>
      </c>
      <c r="F79" s="770">
        <f t="shared" si="2"/>
        <v>2</v>
      </c>
      <c r="G79" s="159">
        <f>Enero!G79+Febrero!G79+Marzo!G79+Abril!G79+Mayo!G79+Junio!G79+Julio!G79+Agosto!G79+Septiembre!G79+Octubre!G79+Noviembre!G79+Diciembre!G79</f>
        <v>20</v>
      </c>
      <c r="H79" s="159">
        <f>_xlfn.IFERROR((Enero!H79+Febrero!H79+Marzo!H79+Abril!H79+Mayo!H79+Junio!H79+Julio!H79+Agosto!H79+Septiembre!H79+Octubre!H79+Noviembre!H79+Diciembre!H79)/$T$65,0)</f>
        <v>0.16666666666666666</v>
      </c>
      <c r="I79" s="1043">
        <f t="shared" si="3"/>
        <v>60.83333333333333</v>
      </c>
      <c r="J79" s="1044">
        <f t="shared" si="4"/>
        <v>32.87671232876713</v>
      </c>
      <c r="K79" s="1045">
        <f t="shared" si="5"/>
        <v>10</v>
      </c>
      <c r="L79" s="58">
        <f>_xlfn.IFERROR((Enero!L79+Febrero!L79+Marzo!L79+Abril!L79+Mayo!L79+Junio!L79+Julio!L79+Agosto!L79+Septiembre!L79+Octubre!L79+Noviembre!L79+Diciembre!L79)/$T$65,0)</f>
        <v>0</v>
      </c>
      <c r="N79" s="1216"/>
      <c r="O79" s="1217"/>
      <c r="P79" s="1218"/>
    </row>
    <row r="80" spans="1:16" ht="15" customHeight="1">
      <c r="A80" s="56" t="s">
        <v>144</v>
      </c>
      <c r="B80" s="813">
        <f>Enero!B80+Febrero!B80+Marzo!B80+Abril!B80+Mayo!B80+Junio!B80+Julio!B80+Agosto!B80+Septiembre!B80+Octubre!B80+Noviembre!B80+Diciembre!B80</f>
        <v>0</v>
      </c>
      <c r="C80" s="810">
        <f>Enero!C80+Febrero!C80+Marzo!C80+Abril!C80+Mayo!C80+Junio!C80+Julio!C80+Agosto!C80+Septiembre!C80+Octubre!C80+Noviembre!C80+Diciembre!C80</f>
        <v>17</v>
      </c>
      <c r="D80" s="811">
        <f>Enero!D80+Febrero!D80+Marzo!D80+Abril!D80+Mayo!D80+Junio!D80+Julio!D80+Agosto!D80+Septiembre!D80+Octubre!D80+Noviembre!D80+Diciembre!D80</f>
        <v>0</v>
      </c>
      <c r="E80" s="812">
        <f>Enero!E80+Febrero!E80+Marzo!E80+Abril!E80+Mayo!E80+Junio!E80+Julio!E80+Agosto!E80+Septiembre!E80+Octubre!E80+Noviembre!E80+Diciembre!E80</f>
        <v>0</v>
      </c>
      <c r="F80" s="770">
        <f t="shared" si="2"/>
        <v>17</v>
      </c>
      <c r="G80" s="159">
        <f>Enero!G80+Febrero!G80+Marzo!G80+Abril!G80+Mayo!G80+Junio!G80+Julio!G80+Agosto!G80+Septiembre!G80+Octubre!G80+Noviembre!G80+Diciembre!G80</f>
        <v>98</v>
      </c>
      <c r="H80" s="159">
        <f>_xlfn.IFERROR((Enero!H80+Febrero!H80+Marzo!H80+Abril!H80+Mayo!H80+Junio!H80+Julio!H80+Agosto!H80+Septiembre!H80+Octubre!H80+Noviembre!H80+Diciembre!H80)/$T$65,0)</f>
        <v>0.8333333333333334</v>
      </c>
      <c r="I80" s="1043">
        <f t="shared" si="3"/>
        <v>304.1666666666667</v>
      </c>
      <c r="J80" s="1044">
        <f t="shared" si="4"/>
        <v>32.21917808219178</v>
      </c>
      <c r="K80" s="1045">
        <f t="shared" si="5"/>
        <v>5.764705882352941</v>
      </c>
      <c r="L80" s="58">
        <f>_xlfn.IFERROR((Enero!L80+Febrero!L80+Marzo!L80+Abril!L80+Mayo!L80+Junio!L80+Julio!L80+Agosto!L80+Septiembre!L80+Octubre!L80+Noviembre!L80+Diciembre!L80)/$T$65,0)</f>
        <v>0</v>
      </c>
      <c r="N80" s="1192" t="s">
        <v>833</v>
      </c>
      <c r="O80" s="1193"/>
      <c r="P80" s="1194"/>
    </row>
    <row r="81" spans="1:16" ht="15">
      <c r="A81" s="56" t="s">
        <v>145</v>
      </c>
      <c r="B81" s="813">
        <f>Enero!B81+Febrero!B81+Marzo!B81+Abril!B81+Mayo!B81+Junio!B81+Julio!B81+Agosto!B81+Septiembre!B81+Octubre!B81+Noviembre!B81+Diciembre!B81</f>
        <v>0</v>
      </c>
      <c r="C81" s="810">
        <f>Enero!C81+Febrero!C81+Marzo!C81+Abril!C81+Mayo!C81+Junio!C81+Julio!C81+Agosto!C81+Septiembre!C81+Octubre!C81+Noviembre!C81+Diciembre!C81</f>
        <v>0</v>
      </c>
      <c r="D81" s="811">
        <f>Enero!D81+Febrero!D81+Marzo!D81+Abril!D81+Mayo!D81+Junio!D81+Julio!D81+Agosto!D81+Septiembre!D81+Octubre!D81+Noviembre!D81+Diciembre!D81</f>
        <v>0</v>
      </c>
      <c r="E81" s="812">
        <f>Enero!E81+Febrero!E81+Marzo!E81+Abril!E81+Mayo!E81+Junio!E81+Julio!E81+Agosto!E81+Septiembre!E81+Octubre!E81+Noviembre!E81+Diciembre!E81</f>
        <v>0</v>
      </c>
      <c r="F81" s="77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43">
        <f t="shared" si="3"/>
        <v>0</v>
      </c>
      <c r="J81" s="1044">
        <f t="shared" si="4"/>
        <v>0</v>
      </c>
      <c r="K81" s="104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195"/>
      <c r="O81" s="1196"/>
      <c r="P81" s="1197"/>
    </row>
    <row r="82" spans="1:16" ht="15">
      <c r="A82" s="56" t="s">
        <v>146</v>
      </c>
      <c r="B82" s="813">
        <f>Enero!B82+Febrero!B82+Marzo!B82+Abril!B82+Mayo!B82+Junio!B82+Julio!B82+Agosto!B82+Septiembre!B82+Octubre!B82+Noviembre!B82+Diciembre!B82</f>
        <v>0</v>
      </c>
      <c r="C82" s="810">
        <f>Enero!C82+Febrero!C82+Marzo!C82+Abril!C82+Mayo!C82+Junio!C82+Julio!C82+Agosto!C82+Septiembre!C82+Octubre!C82+Noviembre!C82+Diciembre!C82</f>
        <v>136</v>
      </c>
      <c r="D82" s="811">
        <f>Enero!D82+Febrero!D82+Marzo!D82+Abril!D82+Mayo!D82+Junio!D82+Julio!D82+Agosto!D82+Septiembre!D82+Octubre!D82+Noviembre!D82+Diciembre!D82</f>
        <v>0</v>
      </c>
      <c r="E82" s="812">
        <f>Enero!E82+Febrero!E82+Marzo!E82+Abril!E82+Mayo!E82+Junio!E82+Julio!E82+Agosto!E82+Septiembre!E82+Octubre!E82+Noviembre!E82+Diciembre!E82</f>
        <v>5</v>
      </c>
      <c r="F82" s="770">
        <f t="shared" si="2"/>
        <v>141</v>
      </c>
      <c r="G82" s="159">
        <f>Enero!G82+Febrero!G82+Marzo!G82+Abril!G82+Mayo!G82+Junio!G82+Julio!G82+Agosto!G82+Septiembre!G82+Octubre!G82+Noviembre!G82+Diciembre!G82</f>
        <v>1181</v>
      </c>
      <c r="H82" s="159">
        <f>_xlfn.IFERROR((Enero!H82+Febrero!H82+Marzo!H82+Abril!H82+Mayo!H82+Junio!H82+Julio!H82+Agosto!H82+Septiembre!H82+Octubre!H82+Noviembre!H82+Diciembre!H82)/$T$65,0)</f>
        <v>5.333333333333333</v>
      </c>
      <c r="I82" s="1043">
        <f t="shared" si="3"/>
        <v>1946.6666666666665</v>
      </c>
      <c r="J82" s="1044">
        <f t="shared" si="4"/>
        <v>60.667808219178085</v>
      </c>
      <c r="K82" s="1045">
        <f t="shared" si="5"/>
        <v>8.375886524822695</v>
      </c>
      <c r="L82" s="58">
        <f>_xlfn.IFERROR((Enero!L82+Febrero!L82+Marzo!L82+Abril!L82+Mayo!L82+Junio!L82+Julio!L82+Agosto!L82+Septiembre!L82+Octubre!L82+Noviembre!L82+Diciembre!L82)/$T$65,0)</f>
        <v>1.5</v>
      </c>
      <c r="N82" s="1195"/>
      <c r="O82" s="1196"/>
      <c r="P82" s="1197"/>
    </row>
    <row r="83" spans="1:16" ht="15.75" thickBot="1">
      <c r="A83" s="56" t="s">
        <v>147</v>
      </c>
      <c r="B83" s="813">
        <f>Enero!B83+Febrero!B83+Marzo!B83+Abril!B83+Mayo!B83+Junio!B83+Julio!B83+Agosto!B83+Septiembre!B83+Octubre!B83+Noviembre!B83+Diciembre!B83</f>
        <v>22</v>
      </c>
      <c r="C83" s="810">
        <f>Enero!C83+Febrero!C83+Marzo!C83+Abril!C83+Mayo!C83+Junio!C83+Julio!C83+Agosto!C83+Septiembre!C83+Octubre!C83+Noviembre!C83+Diciembre!C83</f>
        <v>298</v>
      </c>
      <c r="D83" s="811">
        <f>Enero!D83+Febrero!D83+Marzo!D83+Abril!D83+Mayo!D83+Junio!D83+Julio!D83+Agosto!D83+Septiembre!D83+Octubre!D83+Noviembre!D83+Diciembre!D83</f>
        <v>0</v>
      </c>
      <c r="E83" s="812">
        <f>Enero!E83+Febrero!E83+Marzo!E83+Abril!E83+Mayo!E83+Junio!E83+Julio!E83+Agosto!E83+Septiembre!E83+Octubre!E83+Noviembre!E83+Diciembre!E83</f>
        <v>0</v>
      </c>
      <c r="F83" s="770">
        <f t="shared" si="2"/>
        <v>298</v>
      </c>
      <c r="G83" s="159">
        <f>Enero!G83+Febrero!G83+Marzo!G83+Abril!G83+Mayo!G83+Junio!G83+Julio!G83+Agosto!G83+Septiembre!G83+Octubre!G83+Noviembre!G83+Diciembre!G83</f>
        <v>2172</v>
      </c>
      <c r="H83" s="159">
        <f>_xlfn.IFERROR((Enero!H83+Febrero!H83+Marzo!H83+Abril!H83+Mayo!H83+Junio!H83+Julio!H83+Agosto!H83+Septiembre!H83+Octubre!H83+Noviembre!H83+Diciembre!H83)/$T$65,0)</f>
        <v>7</v>
      </c>
      <c r="I83" s="1043">
        <f t="shared" si="3"/>
        <v>2555</v>
      </c>
      <c r="J83" s="1044">
        <f t="shared" si="4"/>
        <v>85.00978473581213</v>
      </c>
      <c r="K83" s="1045">
        <f t="shared" si="5"/>
        <v>7.2885906040268456</v>
      </c>
      <c r="L83" s="58">
        <f>_xlfn.IFERROR((Enero!L83+Febrero!L83+Marzo!L83+Abril!L83+Mayo!L83+Junio!L83+Julio!L83+Agosto!L83+Septiembre!L83+Octubre!L83+Noviembre!L83+Diciembre!L83)/$T$65,0)</f>
        <v>3</v>
      </c>
      <c r="N83" s="1198"/>
      <c r="O83" s="1199"/>
      <c r="P83" s="1200"/>
    </row>
    <row r="84" spans="1:12" ht="15">
      <c r="A84" s="56" t="s">
        <v>148</v>
      </c>
      <c r="B84" s="813">
        <f>Enero!B84+Febrero!B84+Marzo!B84+Abril!B84+Mayo!B84+Junio!B84+Julio!B84+Agosto!B84+Septiembre!B84+Octubre!B84+Noviembre!B84+Diciembre!B84</f>
        <v>0</v>
      </c>
      <c r="C84" s="810">
        <f>Enero!C84+Febrero!C84+Marzo!C84+Abril!C84+Mayo!C84+Junio!C84+Julio!C84+Agosto!C84+Septiembre!C84+Octubre!C84+Noviembre!C84+Diciembre!C84</f>
        <v>295</v>
      </c>
      <c r="D84" s="811">
        <f>Enero!D84+Febrero!D84+Marzo!D84+Abril!D84+Mayo!D84+Junio!D84+Julio!D84+Agosto!D84+Septiembre!D84+Octubre!D84+Noviembre!D84+Diciembre!D84</f>
        <v>7</v>
      </c>
      <c r="E84" s="812">
        <f>Enero!E84+Febrero!E84+Marzo!E84+Abril!E84+Mayo!E84+Junio!E84+Julio!E84+Agosto!E84+Septiembre!E84+Octubre!E84+Noviembre!E84+Diciembre!E84</f>
        <v>88</v>
      </c>
      <c r="F84" s="770">
        <f t="shared" si="2"/>
        <v>390</v>
      </c>
      <c r="G84" s="159">
        <f>Enero!G84+Febrero!G84+Marzo!G84+Abril!G84+Mayo!G84+Junio!G84+Julio!G84+Agosto!G84+Septiembre!G84+Octubre!G84+Noviembre!G84+Diciembre!G84</f>
        <v>2299</v>
      </c>
      <c r="H84" s="159">
        <f>_xlfn.IFERROR((Enero!H84+Febrero!H84+Marzo!H84+Abril!H84+Mayo!H84+Junio!H84+Julio!H84+Agosto!H84+Septiembre!H84+Octubre!H84+Noviembre!H84+Diciembre!H84)/$T$65,0)</f>
        <v>6.666666666666667</v>
      </c>
      <c r="I84" s="1043">
        <f t="shared" si="3"/>
        <v>2433.3333333333335</v>
      </c>
      <c r="J84" s="1044">
        <f t="shared" si="4"/>
        <v>94.4794520547945</v>
      </c>
      <c r="K84" s="1045">
        <f t="shared" si="5"/>
        <v>5.894871794871795</v>
      </c>
      <c r="L84" s="58">
        <f>_xlfn.IFERROR((Enero!L84+Febrero!L84+Marzo!L84+Abril!L84+Mayo!L84+Junio!L84+Julio!L84+Agosto!L84+Septiembre!L84+Octubre!L84+Noviembre!L84+Diciembre!L84)/$T$65,0)</f>
        <v>4.25</v>
      </c>
    </row>
    <row r="85" spans="1:12" ht="15">
      <c r="A85" s="56" t="s">
        <v>149</v>
      </c>
      <c r="B85" s="813">
        <f>Enero!B85+Febrero!B85+Marzo!B85+Abril!B85+Mayo!B85+Junio!B85+Julio!B85+Agosto!B85+Septiembre!B85+Octubre!B85+Noviembre!B85+Diciembre!B85</f>
        <v>51</v>
      </c>
      <c r="C85" s="810">
        <f>Enero!C85+Febrero!C85+Marzo!C85+Abril!C85+Mayo!C85+Junio!C85+Julio!C85+Agosto!C85+Septiembre!C85+Octubre!C85+Noviembre!C85+Diciembre!C85</f>
        <v>285</v>
      </c>
      <c r="D85" s="811">
        <f>Enero!D85+Febrero!D85+Marzo!D85+Abril!D85+Mayo!D85+Junio!D85+Julio!D85+Agosto!D85+Septiembre!D85+Octubre!D85+Noviembre!D85+Diciembre!D85</f>
        <v>3</v>
      </c>
      <c r="E85" s="812">
        <f>Enero!E85+Febrero!E85+Marzo!E85+Abril!E85+Mayo!E85+Junio!E85+Julio!E85+Agosto!E85+Septiembre!E85+Octubre!E85+Noviembre!E85+Diciembre!E85</f>
        <v>10</v>
      </c>
      <c r="F85" s="770">
        <f t="shared" si="2"/>
        <v>298</v>
      </c>
      <c r="G85" s="159">
        <f>Enero!G85+Febrero!G85+Marzo!G85+Abril!G85+Mayo!G85+Junio!G85+Julio!G85+Agosto!G85+Septiembre!G85+Octubre!G85+Noviembre!G85+Diciembre!G85</f>
        <v>1828</v>
      </c>
      <c r="H85" s="159">
        <f>_xlfn.IFERROR((Enero!H85+Febrero!H85+Marzo!H85+Abril!H85+Mayo!H85+Junio!H85+Julio!H85+Agosto!H85+Septiembre!H85+Octubre!H85+Noviembre!H85+Diciembre!H85)/$T$65,0)</f>
        <v>13</v>
      </c>
      <c r="I85" s="1043">
        <f t="shared" si="3"/>
        <v>4745</v>
      </c>
      <c r="J85" s="1044">
        <f t="shared" si="4"/>
        <v>38.52476290832455</v>
      </c>
      <c r="K85" s="1045">
        <f t="shared" si="5"/>
        <v>6.134228187919463</v>
      </c>
      <c r="L85" s="58">
        <f>_xlfn.IFERROR((Enero!L85+Febrero!L85+Marzo!L85+Abril!L85+Mayo!L85+Junio!L85+Julio!L85+Agosto!L85+Septiembre!L85+Octubre!L85+Noviembre!L85+Diciembre!L85)/$T$65,0)</f>
        <v>4.666666666666667</v>
      </c>
    </row>
    <row r="86" spans="1:12" ht="15.75" thickBot="1">
      <c r="A86" s="771" t="s">
        <v>6</v>
      </c>
      <c r="B86" s="1021">
        <f aca="true" t="shared" si="6" ref="B86:I86">SUM(B66:B85)</f>
        <v>9808</v>
      </c>
      <c r="C86" s="1022">
        <f t="shared" si="6"/>
        <v>9478</v>
      </c>
      <c r="D86" s="1023">
        <f t="shared" si="6"/>
        <v>61</v>
      </c>
      <c r="E86" s="1023">
        <f t="shared" si="6"/>
        <v>359</v>
      </c>
      <c r="F86" s="1023">
        <f t="shared" si="6"/>
        <v>9898</v>
      </c>
      <c r="G86" s="1046">
        <f t="shared" si="6"/>
        <v>39845</v>
      </c>
      <c r="H86" s="1047">
        <f t="shared" si="6"/>
        <v>131.25</v>
      </c>
      <c r="I86" s="1048">
        <f t="shared" si="6"/>
        <v>47906.25000000001</v>
      </c>
      <c r="J86" s="1047">
        <f>_xlfn.IFERROR(SUM(G86/I86)*100,0)</f>
        <v>83.17286366601434</v>
      </c>
      <c r="K86" s="1047">
        <f t="shared" si="5"/>
        <v>4.02556071933724</v>
      </c>
      <c r="L86" s="1049">
        <f>SUM(L66:L85)</f>
        <v>78.75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692" t="s">
        <v>735</v>
      </c>
      <c r="B89" s="1693"/>
      <c r="C89" s="1722" t="s">
        <v>733</v>
      </c>
      <c r="D89" s="1723"/>
      <c r="E89" s="1723"/>
      <c r="F89" s="1723"/>
      <c r="G89" s="1723"/>
      <c r="H89" s="1723"/>
      <c r="I89" s="1723"/>
      <c r="J89" s="172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20"/>
      <c r="B90" s="1721"/>
      <c r="C90" s="772" t="s">
        <v>161</v>
      </c>
      <c r="D90" s="773" t="s">
        <v>49</v>
      </c>
      <c r="E90" s="773" t="s">
        <v>50</v>
      </c>
      <c r="F90" s="773" t="s">
        <v>51</v>
      </c>
      <c r="G90" s="773" t="s">
        <v>52</v>
      </c>
      <c r="H90" s="773" t="s">
        <v>53</v>
      </c>
      <c r="I90" s="774" t="s">
        <v>54</v>
      </c>
      <c r="J90" s="775" t="s">
        <v>162</v>
      </c>
      <c r="K90" s="78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17" t="s">
        <v>41</v>
      </c>
      <c r="B91" s="72" t="s">
        <v>731</v>
      </c>
      <c r="C91" s="815">
        <f>Enero!C91+Febrero!C91+Marzo!C91+Abril!C91+Mayo!C91+Junio!C91+Julio!C91+Agosto!C91+Septiembre!C91+Octubre!C91+Noviembre!C91+Diciembre!C91</f>
        <v>11</v>
      </c>
      <c r="D91" s="816">
        <f>Enero!D91+Febrero!D91+Marzo!D91+Abril!D91+Mayo!D91+Junio!D91+Julio!D91+Agosto!D91+Septiembre!D91+Octubre!D91+Noviembre!D91+Diciembre!D91</f>
        <v>224</v>
      </c>
      <c r="E91" s="816">
        <f>Enero!E91+Febrero!E91+Marzo!E91+Abril!E91+Mayo!E91+Junio!E91+Julio!E91+Agosto!E91+Septiembre!E91+Octubre!E91+Noviembre!E91+Diciembre!E91</f>
        <v>274</v>
      </c>
      <c r="F91" s="816">
        <f>Enero!F91+Febrero!F91+Marzo!F91+Abril!F91+Mayo!F91+Junio!F91+Julio!F91+Agosto!F91+Septiembre!F91+Octubre!F91+Noviembre!F91+Diciembre!F91</f>
        <v>172</v>
      </c>
      <c r="G91" s="816">
        <f>Enero!G91+Febrero!G91+Marzo!G91+Abril!G91+Mayo!G91+Junio!G91+Julio!G91+Agosto!G91+Septiembre!G91+Octubre!G91+Noviembre!G91+Diciembre!G91</f>
        <v>100</v>
      </c>
      <c r="H91" s="816">
        <f>Enero!H91+Febrero!H91+Marzo!H91+Abril!H91+Mayo!H91+Junio!H91+Julio!H91+Agosto!H91+Septiembre!H91+Octubre!H91+Noviembre!H91+Diciembre!H91</f>
        <v>38</v>
      </c>
      <c r="I91" s="816">
        <f>Enero!I91+Febrero!I91+Marzo!I91+Abril!I91+Mayo!I91+Junio!I91+Julio!I91+Agosto!I91+Septiembre!I91+Octubre!I91+Noviembre!I91+Diciembre!I91</f>
        <v>9</v>
      </c>
      <c r="J91" s="817">
        <f>Enero!J91+Febrero!J91+Marzo!J91+Abril!J91+Mayo!J91+Junio!J91+Julio!J91+Agosto!J91+Septiembre!J91+Octubre!J91+Noviembre!J91+Diciembre!J91</f>
        <v>0</v>
      </c>
      <c r="K91" s="781">
        <f aca="true" t="shared" si="7" ref="K91:K99">SUM(J91+I91+H91+G91+F91+E91+D91+C91)</f>
        <v>828</v>
      </c>
      <c r="L91" s="6"/>
      <c r="M91" s="6"/>
      <c r="N91" s="6"/>
      <c r="O91" s="6"/>
      <c r="P91" s="6"/>
      <c r="Q91" s="6"/>
      <c r="R91" s="6"/>
    </row>
    <row r="92" spans="1:11" ht="15">
      <c r="A92" s="1718"/>
      <c r="B92" s="68" t="s">
        <v>730</v>
      </c>
      <c r="C92" s="818">
        <f>Enero!C92+Febrero!C92+Marzo!C92+Abril!C92+Mayo!C92+Junio!C92+Julio!C92+Agosto!C92+Septiembre!C92+Octubre!C92+Noviembre!C92+Diciembre!C92</f>
        <v>13</v>
      </c>
      <c r="D92" s="819">
        <f>Enero!D92+Febrero!D92+Marzo!D92+Abril!D92+Mayo!D92+Junio!D92+Julio!D92+Agosto!D92+Septiembre!D92+Octubre!D92+Noviembre!D92+Diciembre!D92</f>
        <v>269</v>
      </c>
      <c r="E92" s="819">
        <f>Enero!E92+Febrero!E92+Marzo!E92+Abril!E92+Mayo!E92+Junio!E92+Julio!E92+Agosto!E92+Septiembre!E92+Octubre!E92+Noviembre!E92+Diciembre!E92</f>
        <v>401</v>
      </c>
      <c r="F92" s="819">
        <f>Enero!F92+Febrero!F92+Marzo!F92+Abril!F92+Mayo!F92+Junio!F92+Julio!F92+Agosto!F92+Septiembre!F92+Octubre!F92+Noviembre!F92+Diciembre!F92</f>
        <v>336</v>
      </c>
      <c r="G92" s="819">
        <f>Enero!G92+Febrero!G92+Marzo!G92+Abril!G92+Mayo!G92+Junio!G92+Julio!G92+Agosto!G92+Septiembre!G92+Octubre!G92+Noviembre!G92+Diciembre!G92</f>
        <v>146</v>
      </c>
      <c r="H92" s="819">
        <f>Enero!H92+Febrero!H92+Marzo!H92+Abril!H92+Mayo!H92+Junio!H92+Julio!H92+Agosto!H92+Septiembre!H92+Octubre!H92+Noviembre!H92+Diciembre!H92</f>
        <v>57</v>
      </c>
      <c r="I92" s="819">
        <f>Enero!I92+Febrero!I92+Marzo!I92+Abril!I92+Mayo!I92+Junio!I92+Julio!I92+Agosto!I92+Septiembre!I92+Octubre!I92+Noviembre!I92+Diciembre!I92</f>
        <v>15</v>
      </c>
      <c r="J92" s="820">
        <f>Enero!J92+Febrero!J92+Marzo!J92+Abril!J92+Mayo!J92+Junio!J92+Julio!J92+Agosto!J92+Septiembre!J92+Octubre!J92+Noviembre!J92+Diciembre!J92</f>
        <v>3</v>
      </c>
      <c r="K92" s="782">
        <f t="shared" si="7"/>
        <v>1240</v>
      </c>
    </row>
    <row r="93" spans="1:11" ht="15.75" thickBot="1">
      <c r="A93" s="1719"/>
      <c r="B93" s="776" t="s">
        <v>6</v>
      </c>
      <c r="C93" s="777">
        <f aca="true" t="shared" si="8" ref="C93:J93">SUM(C91+C92)</f>
        <v>24</v>
      </c>
      <c r="D93" s="778">
        <f t="shared" si="8"/>
        <v>493</v>
      </c>
      <c r="E93" s="778">
        <f t="shared" si="8"/>
        <v>675</v>
      </c>
      <c r="F93" s="778">
        <f t="shared" si="8"/>
        <v>508</v>
      </c>
      <c r="G93" s="778">
        <f t="shared" si="8"/>
        <v>246</v>
      </c>
      <c r="H93" s="778">
        <f t="shared" si="8"/>
        <v>95</v>
      </c>
      <c r="I93" s="778">
        <f t="shared" si="8"/>
        <v>24</v>
      </c>
      <c r="J93" s="779">
        <f t="shared" si="8"/>
        <v>3</v>
      </c>
      <c r="K93" s="783">
        <f t="shared" si="7"/>
        <v>2068</v>
      </c>
    </row>
    <row r="94" spans="1:11" ht="15.75" thickBot="1">
      <c r="A94" s="141"/>
      <c r="B94" s="133" t="s">
        <v>729</v>
      </c>
      <c r="C94" s="821">
        <f>Enero!C94+Febrero!C94+Marzo!C94+Abril!C94+Mayo!C94+Junio!C94+Julio!C94+Agosto!C94+Septiembre!C94+Octubre!C94+Noviembre!C94+Diciembre!C94</f>
        <v>0</v>
      </c>
      <c r="D94" s="822">
        <f>Enero!D94+Febrero!D94+Marzo!D94+Abril!D94+Mayo!D94+Junio!D94+Julio!D94+Agosto!D94+Septiembre!D94+Octubre!D94+Noviembre!D94+Diciembre!D94</f>
        <v>5</v>
      </c>
      <c r="E94" s="822">
        <f>Enero!E94+Febrero!E94+Marzo!E94+Abril!E94+Mayo!E94+Junio!E94+Julio!E94+Agosto!E94+Septiembre!E94+Octubre!E94+Noviembre!E94+Diciembre!E94</f>
        <v>8</v>
      </c>
      <c r="F94" s="822">
        <f>Enero!F94+Febrero!F94+Marzo!F94+Abril!F94+Mayo!F94+Junio!F94+Julio!F94+Agosto!F94+Septiembre!F94+Octubre!F94+Noviembre!F94+Diciembre!F94</f>
        <v>6</v>
      </c>
      <c r="G94" s="822">
        <f>Enero!G94+Febrero!G94+Marzo!G94+Abril!G94+Mayo!G94+Junio!G94+Julio!G94+Agosto!G94+Septiembre!G94+Octubre!G94+Noviembre!G94+Diciembre!G94</f>
        <v>3</v>
      </c>
      <c r="H94" s="822">
        <f>Enero!H94+Febrero!H94+Marzo!H94+Abril!H94+Mayo!H94+Junio!H94+Julio!H94+Agosto!H94+Septiembre!H94+Octubre!H94+Noviembre!H94+Diciembre!H94</f>
        <v>1</v>
      </c>
      <c r="I94" s="822">
        <f>Enero!I94+Febrero!I94+Marzo!I94+Abril!I94+Mayo!I94+Junio!I94+Julio!I94+Agosto!I94+Septiembre!I94+Octubre!I94+Noviembre!I94+Diciembre!I94</f>
        <v>0</v>
      </c>
      <c r="J94" s="823">
        <f>Enero!J94+Febrero!J94+Marzo!J94+Abril!J94+Mayo!J94+Junio!J94+Julio!J94+Agosto!J94+Septiembre!J94+Octubre!J94+Noviembre!J94+Diciembre!J94</f>
        <v>0</v>
      </c>
      <c r="K94" s="784">
        <f t="shared" si="7"/>
        <v>23</v>
      </c>
    </row>
    <row r="95" spans="1:11" ht="15">
      <c r="A95" s="1708" t="s">
        <v>55</v>
      </c>
      <c r="B95" s="60" t="s">
        <v>728</v>
      </c>
      <c r="C95" s="815">
        <f>Enero!C95+Febrero!C95+Marzo!C95+Abril!C95+Mayo!C95+Junio!C95+Julio!C95+Agosto!C95+Septiembre!C95+Octubre!C95+Noviembre!C95+Diciembre!C95</f>
        <v>25</v>
      </c>
      <c r="D95" s="816">
        <f>Enero!D95+Febrero!D95+Marzo!D95+Abril!D95+Mayo!D95+Junio!D95+Julio!D95+Agosto!D95+Septiembre!D95+Octubre!D95+Noviembre!D95+Diciembre!D95</f>
        <v>492</v>
      </c>
      <c r="E95" s="816">
        <f>Enero!E95+Febrero!E95+Marzo!E95+Abril!E95+Mayo!E95+Junio!E95+Julio!E95+Agosto!E95+Septiembre!E95+Octubre!E95+Noviembre!E95+Diciembre!E95</f>
        <v>674</v>
      </c>
      <c r="F95" s="816">
        <f>Enero!F95+Febrero!F95+Marzo!F95+Abril!F95+Mayo!F95+Junio!F95+Julio!F95+Agosto!F95+Septiembre!F95+Octubre!F95+Noviembre!F95+Diciembre!F95</f>
        <v>507</v>
      </c>
      <c r="G95" s="816">
        <f>Enero!G95+Febrero!G95+Marzo!G95+Abril!G95+Mayo!G95+Junio!G95+Julio!G95+Agosto!G95+Septiembre!G95+Octubre!G95+Noviembre!G95+Diciembre!G95</f>
        <v>245</v>
      </c>
      <c r="H95" s="816">
        <f>Enero!H95+Febrero!H95+Marzo!H95+Abril!H95+Mayo!H95+Junio!H95+Julio!H95+Agosto!H95+Septiembre!H95+Octubre!H95+Noviembre!H95+Diciembre!H95</f>
        <v>96</v>
      </c>
      <c r="I95" s="816">
        <f>Enero!I95+Febrero!I95+Marzo!I95+Abril!I95+Mayo!I95+Junio!I95+Julio!I95+Agosto!I95+Septiembre!I95+Octubre!I95+Noviembre!I95+Diciembre!I95</f>
        <v>24</v>
      </c>
      <c r="J95" s="817">
        <f>Enero!J95+Febrero!J95+Marzo!J95+Abril!J95+Mayo!J95+Junio!J95+Julio!J95+Agosto!J95+Septiembre!J95+Octubre!J95+Noviembre!J95+Diciembre!J95</f>
        <v>3</v>
      </c>
      <c r="K95" s="781">
        <f t="shared" si="7"/>
        <v>2066</v>
      </c>
    </row>
    <row r="96" spans="1:11" ht="15">
      <c r="A96" s="1709"/>
      <c r="B96" s="131" t="s">
        <v>727</v>
      </c>
      <c r="C96" s="818">
        <f>Enero!C96+Febrero!C96+Marzo!C96+Abril!C96+Mayo!C96+Junio!C96+Julio!C96+Agosto!C96+Septiembre!C96+Octubre!C96+Noviembre!C96+Diciembre!C96</f>
        <v>0</v>
      </c>
      <c r="D96" s="819">
        <f>Enero!D96+Febrero!D96+Marzo!D96+Abril!D96+Mayo!D96+Junio!D96+Julio!D96+Agosto!D96+Septiembre!D96+Octubre!D96+Noviembre!D96+Diciembre!D96</f>
        <v>5</v>
      </c>
      <c r="E96" s="819">
        <f>Enero!E96+Febrero!E96+Marzo!E96+Abril!E96+Mayo!E96+Junio!E96+Julio!E96+Agosto!E96+Septiembre!E96+Octubre!E96+Noviembre!E96+Diciembre!E96</f>
        <v>7</v>
      </c>
      <c r="F96" s="819">
        <f>Enero!F96+Febrero!F96+Marzo!F96+Abril!F96+Mayo!F96+Junio!F96+Julio!F96+Agosto!F96+Septiembre!F96+Octubre!F96+Noviembre!F96+Diciembre!F96</f>
        <v>5</v>
      </c>
      <c r="G96" s="819">
        <f>Enero!G96+Febrero!G96+Marzo!G96+Abril!G96+Mayo!G96+Junio!G96+Julio!G96+Agosto!G96+Septiembre!G96+Octubre!G96+Noviembre!G96+Diciembre!G96</f>
        <v>3</v>
      </c>
      <c r="H96" s="819">
        <f>Enero!H96+Febrero!H96+Marzo!H96+Abril!H96+Mayo!H96+Junio!H96+Julio!H96+Agosto!H96+Septiembre!H96+Octubre!H96+Noviembre!H96+Diciembre!H96</f>
        <v>0</v>
      </c>
      <c r="I96" s="819">
        <f>Enero!I96+Febrero!I96+Marzo!I96+Abril!I96+Mayo!I96+Junio!I96+Julio!I96+Agosto!I96+Septiembre!I96+Octubre!I96+Noviembre!I96+Diciembre!I96</f>
        <v>1</v>
      </c>
      <c r="J96" s="820">
        <f>Enero!J96+Febrero!J96+Marzo!J96+Abril!J96+Mayo!J96+Junio!J96+Julio!J96+Agosto!J96+Septiembre!J96+Octubre!J96+Noviembre!J96+Diciembre!J96</f>
        <v>0</v>
      </c>
      <c r="K96" s="782">
        <f t="shared" si="7"/>
        <v>21</v>
      </c>
    </row>
    <row r="97" spans="1:18" ht="15.75" thickBot="1">
      <c r="A97" s="1710"/>
      <c r="B97" s="785" t="s">
        <v>6</v>
      </c>
      <c r="C97" s="786">
        <f>C96+C95</f>
        <v>25</v>
      </c>
      <c r="D97" s="787">
        <f aca="true" t="shared" si="9" ref="D97:J97">D96+D95</f>
        <v>497</v>
      </c>
      <c r="E97" s="787">
        <f t="shared" si="9"/>
        <v>681</v>
      </c>
      <c r="F97" s="787">
        <f t="shared" si="9"/>
        <v>512</v>
      </c>
      <c r="G97" s="787">
        <f t="shared" si="9"/>
        <v>248</v>
      </c>
      <c r="H97" s="787">
        <f t="shared" si="9"/>
        <v>96</v>
      </c>
      <c r="I97" s="787">
        <f t="shared" si="9"/>
        <v>25</v>
      </c>
      <c r="J97" s="788">
        <f t="shared" si="9"/>
        <v>3</v>
      </c>
      <c r="K97" s="783">
        <f t="shared" si="7"/>
        <v>2087</v>
      </c>
      <c r="R97" s="18"/>
    </row>
    <row r="98" spans="1:11" ht="15">
      <c r="A98" s="75"/>
      <c r="B98" s="72" t="s">
        <v>726</v>
      </c>
      <c r="C98" s="815">
        <f>Enero!C98+Febrero!C98+Marzo!C98+Abril!C98+Mayo!C98+Junio!C98+Julio!C98+Agosto!C98+Septiembre!C98+Octubre!C98+Noviembre!C98+Diciembre!C98</f>
        <v>6</v>
      </c>
      <c r="D98" s="816">
        <f>Enero!D98+Febrero!D98+Marzo!D98+Abril!D98+Mayo!D98+Junio!D98+Julio!D98+Agosto!D98+Septiembre!D98+Octubre!D98+Noviembre!D98+Diciembre!D98</f>
        <v>63</v>
      </c>
      <c r="E98" s="816">
        <f>Enero!E98+Febrero!E98+Marzo!E98+Abril!E98+Mayo!E98+Junio!E98+Julio!E98+Agosto!E98+Septiembre!E98+Octubre!E98+Noviembre!E98+Diciembre!E98</f>
        <v>126</v>
      </c>
      <c r="F98" s="816">
        <f>Enero!F98+Febrero!F98+Marzo!F98+Abril!F98+Mayo!F98+Junio!F98+Julio!F98+Agosto!F98+Septiembre!F98+Octubre!F98+Noviembre!F98+Diciembre!F98</f>
        <v>80</v>
      </c>
      <c r="G98" s="816">
        <f>Enero!G98+Febrero!G98+Marzo!G98+Abril!G98+Mayo!G98+Junio!G98+Julio!G98+Agosto!G98+Septiembre!G98+Octubre!G98+Noviembre!G98+Diciembre!G98</f>
        <v>69</v>
      </c>
      <c r="H98" s="816">
        <f>Enero!H98+Febrero!H98+Marzo!H98+Abril!H98+Mayo!H98+Junio!H98+Julio!H98+Agosto!H98+Septiembre!H98+Octubre!H98+Noviembre!H98+Diciembre!H98</f>
        <v>25</v>
      </c>
      <c r="I98" s="816">
        <f>Enero!I98+Febrero!I98+Marzo!I98+Abril!I98+Mayo!I98+Junio!I98+Julio!I98+Agosto!I98+Septiembre!I98+Octubre!I98+Noviembre!I98+Diciembre!I98</f>
        <v>12</v>
      </c>
      <c r="J98" s="817">
        <f>Enero!J98+Febrero!J98+Marzo!J98+Abril!J98+Mayo!J98+Junio!J98+Julio!J98+Agosto!J98+Septiembre!J98+Octubre!J98+Noviembre!J98+Diciembre!J98</f>
        <v>4</v>
      </c>
      <c r="K98" s="781">
        <f t="shared" si="7"/>
        <v>385</v>
      </c>
    </row>
    <row r="99" spans="1:11" ht="15.75" thickBot="1">
      <c r="A99" s="76"/>
      <c r="B99" s="77" t="s">
        <v>732</v>
      </c>
      <c r="C99" s="824">
        <f>Enero!C99+Febrero!C99+Marzo!C99+Abril!C99+Mayo!C99+Junio!C99+Julio!C99+Agosto!C99+Septiembre!C99+Octubre!C99+Noviembre!C99+Diciembre!C99</f>
        <v>9</v>
      </c>
      <c r="D99" s="825">
        <f>Enero!D99+Febrero!D99+Marzo!D99+Abril!D99+Mayo!D99+Junio!D99+Julio!D99+Agosto!D99+Septiembre!D99+Octubre!D99+Noviembre!D99+Diciembre!D99</f>
        <v>55</v>
      </c>
      <c r="E99" s="825">
        <f>Enero!E99+Febrero!E99+Marzo!E99+Abril!E99+Mayo!E99+Junio!E99+Julio!E99+Agosto!E99+Septiembre!E99+Octubre!E99+Noviembre!E99+Diciembre!E99</f>
        <v>84</v>
      </c>
      <c r="F99" s="825">
        <f>Enero!F99+Febrero!F99+Marzo!F99+Abril!F99+Mayo!F99+Junio!F99+Julio!F99+Agosto!F99+Septiembre!F99+Octubre!F99+Noviembre!F99+Diciembre!F99</f>
        <v>74</v>
      </c>
      <c r="G99" s="825">
        <f>Enero!G99+Febrero!G99+Marzo!G99+Abril!G99+Mayo!G99+Junio!G99+Julio!G99+Agosto!G99+Septiembre!G99+Octubre!G99+Noviembre!G99+Diciembre!G99</f>
        <v>26</v>
      </c>
      <c r="H99" s="825">
        <f>Enero!H99+Febrero!H99+Marzo!H99+Abril!H99+Mayo!H99+Junio!H99+Julio!H99+Agosto!H99+Septiembre!H99+Octubre!H99+Noviembre!H99+Diciembre!H99</f>
        <v>12</v>
      </c>
      <c r="I99" s="825">
        <f>Enero!I99+Febrero!I99+Marzo!I99+Abril!I99+Mayo!I99+Junio!I99+Julio!I99+Agosto!I99+Septiembre!I99+Octubre!I99+Noviembre!I99+Diciembre!I99</f>
        <v>2</v>
      </c>
      <c r="J99" s="826">
        <f>Enero!J99+Febrero!J99+Marzo!J99+Abril!J99+Mayo!J99+Junio!J99+Julio!J99+Agosto!J99+Septiembre!J99+Octubre!J99+Noviembre!J99+Diciembre!J99</f>
        <v>1</v>
      </c>
      <c r="K99" s="783">
        <f t="shared" si="7"/>
        <v>263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725">
        <f>Enero!F102+Febrero!F102+Marzo!F102+Abril!F102+Mayo!F102+Junio!F102+Julio!F102+Agosto!F102+Septiembre!F102+Octubre!F102+Noviembre!F102+Diciembre!F102</f>
        <v>13975</v>
      </c>
      <c r="G102" s="1726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725">
        <f>Enero!F103+Febrero!F103+Marzo!F103+Abril!F103+Mayo!F103+Junio!F103+Julio!F103+Agosto!F103+Septiembre!F103+Octubre!F103+Noviembre!F103+Diciembre!F103</f>
        <v>167</v>
      </c>
      <c r="G103" s="1726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725">
        <f>Enero!F104+Febrero!F104+Marzo!F104+Abril!F104+Mayo!F104+Junio!F104+Julio!F104+Agosto!F104+Septiembre!F104+Octubre!F104+Noviembre!F104+Diciembre!F104</f>
        <v>126</v>
      </c>
      <c r="G104" s="1726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727">
        <f>Enero!F105+Febrero!F105+Marzo!F105+Abril!F105+Mayo!F105+Junio!F105+Julio!F105+Agosto!F105+Septiembre!F105+Octubre!F105+Noviembre!F105+Diciembre!F105</f>
        <v>253180598</v>
      </c>
      <c r="G105" s="1728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727">
        <f>Enero!F106+Febrero!F106+Marzo!F106+Abril!F106+Mayo!F106+Junio!F106+Julio!F106+Agosto!F106+Septiembre!F106+Octubre!F106+Noviembre!F106+Diciembre!F106</f>
        <v>156927569.32999998</v>
      </c>
      <c r="G106" s="1728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29" t="s">
        <v>62</v>
      </c>
      <c r="B107" s="1730"/>
      <c r="C107" s="1730"/>
      <c r="D107" s="1730"/>
      <c r="E107" s="1730"/>
      <c r="F107" s="1731">
        <f>SUM(F105+F106)</f>
        <v>410108167.33</v>
      </c>
      <c r="G107" s="1732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735">
        <f>Enero!F108+Febrero!F108+Marzo!F108+Abril!F108+Mayo!F108+Junio!F108+Julio!F108+Agosto!F108+Septiembre!F108+Octubre!F108+Noviembre!F108+Diciembre!F108</f>
        <v>4258466.9799999995</v>
      </c>
      <c r="G108" s="1736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727">
        <f>Enero!F109+Febrero!F109+Marzo!F109+Abril!F109+Mayo!F109+Junio!F109+Julio!F109+Agosto!F109+Septiembre!F109+Octubre!F109+Noviembre!F109+Diciembre!F109</f>
        <v>38630850.31999999</v>
      </c>
      <c r="G109" s="1728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727">
        <f>Enero!F110+Febrero!F110+Marzo!F110+Abril!F110+Mayo!F110+Junio!F110+Julio!F110+Agosto!F110+Septiembre!F110+Octubre!F110+Noviembre!F110+Diciembre!F110</f>
        <v>7965523.9</v>
      </c>
      <c r="G110" s="1728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727">
        <f>Enero!F111+Febrero!F111+Marzo!F111+Abril!F111+Mayo!F111+Junio!F111+Julio!F111+Agosto!F111+Septiembre!F111+Octubre!F111+Noviembre!F111+Diciembre!F111</f>
        <v>319445991.92999995</v>
      </c>
      <c r="G111" s="1728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29" t="s">
        <v>66</v>
      </c>
      <c r="B112" s="1730"/>
      <c r="C112" s="1730"/>
      <c r="D112" s="1730"/>
      <c r="E112" s="1730"/>
      <c r="F112" s="1731">
        <f>SUM(F108+F109+F110+F111)</f>
        <v>370300833.12999994</v>
      </c>
      <c r="G112" s="1732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733">
        <f>Enero!F113+Febrero!F113+Marzo!F113+Abril!F113+Mayo!F113+Junio!F113+Julio!F113+Agosto!F113+Septiembre!F113+Octubre!F113+Noviembre!F113+Diciembre!F113</f>
        <v>3986780508.01</v>
      </c>
      <c r="G113" s="1734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/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priority="3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A103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816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737" t="s">
        <v>1</v>
      </c>
      <c r="B11" s="830" t="s">
        <v>2</v>
      </c>
      <c r="C11" s="831" t="s">
        <v>724</v>
      </c>
      <c r="D11" s="1739" t="s">
        <v>3</v>
      </c>
      <c r="E11" s="797"/>
      <c r="F11" s="1741" t="s">
        <v>725</v>
      </c>
      <c r="G11" s="1742"/>
      <c r="H11" s="1742"/>
      <c r="I11" s="1743"/>
      <c r="J11" s="839" t="s">
        <v>4</v>
      </c>
      <c r="K11" s="840" t="s">
        <v>5</v>
      </c>
      <c r="L11" s="1747" t="s">
        <v>6</v>
      </c>
      <c r="N11" s="1165"/>
      <c r="O11" s="1165"/>
      <c r="P11" s="1165"/>
      <c r="Q11" s="1165"/>
    </row>
    <row r="12" spans="1:12" ht="15.75" customHeight="1" thickBot="1">
      <c r="A12" s="1738"/>
      <c r="B12" s="832" t="s">
        <v>7</v>
      </c>
      <c r="C12" s="833" t="s">
        <v>8</v>
      </c>
      <c r="D12" s="1740"/>
      <c r="E12" s="797"/>
      <c r="F12" s="1744"/>
      <c r="G12" s="1745"/>
      <c r="H12" s="1745"/>
      <c r="I12" s="1746"/>
      <c r="J12" s="841" t="s">
        <v>9</v>
      </c>
      <c r="K12" s="842" t="s">
        <v>10</v>
      </c>
      <c r="L12" s="1748"/>
    </row>
    <row r="13" spans="1:12" s="155" customFormat="1" ht="15">
      <c r="A13" s="153" t="s">
        <v>691</v>
      </c>
      <c r="B13" s="802">
        <f>Enero!B13+Febrero!B13+Marzo!B13</f>
        <v>0</v>
      </c>
      <c r="C13" s="802">
        <f>Enero!C13+Febrero!C13+Marzo!C13</f>
        <v>0</v>
      </c>
      <c r="D13" s="834">
        <f>SUM(C13+B13)</f>
        <v>0</v>
      </c>
      <c r="E13" s="798"/>
      <c r="F13" s="1080" t="s">
        <v>11</v>
      </c>
      <c r="G13" s="1081"/>
      <c r="H13" s="1081"/>
      <c r="I13" s="1081"/>
      <c r="J13" s="802">
        <f>Enero!J13+Febrero!J13+Marzo!J13</f>
        <v>1423</v>
      </c>
      <c r="K13" s="802">
        <f>Enero!K13+Febrero!K13+Marzo!K13</f>
        <v>0</v>
      </c>
      <c r="L13" s="843">
        <f>SUM(K13+J13)</f>
        <v>1423</v>
      </c>
    </row>
    <row r="14" spans="1:12" ht="15">
      <c r="A14" s="13" t="s">
        <v>692</v>
      </c>
      <c r="B14" s="802">
        <f>Enero!B14+Febrero!B14+Marzo!B14</f>
        <v>145</v>
      </c>
      <c r="C14" s="802">
        <f>Enero!C14+Febrero!C14+Marzo!C14</f>
        <v>3916</v>
      </c>
      <c r="D14" s="835">
        <f aca="true" t="shared" si="0" ref="D14:D51">SUM(C14+B14)</f>
        <v>4061</v>
      </c>
      <c r="E14" s="797"/>
      <c r="F14" s="1080" t="s">
        <v>12</v>
      </c>
      <c r="G14" s="1081"/>
      <c r="H14" s="1081"/>
      <c r="I14" s="1081"/>
      <c r="J14" s="802">
        <f>Enero!J14+Febrero!J14+Marzo!J14</f>
        <v>2916</v>
      </c>
      <c r="K14" s="802">
        <f>Enero!K14+Febrero!K14+Marzo!K14</f>
        <v>6013</v>
      </c>
      <c r="L14" s="843">
        <f aca="true" t="shared" si="1" ref="L14:L33">SUM(K14+J14)</f>
        <v>8929</v>
      </c>
    </row>
    <row r="15" spans="1:12" ht="15">
      <c r="A15" s="13" t="s">
        <v>693</v>
      </c>
      <c r="B15" s="802">
        <f>Enero!B15+Febrero!B15+Marzo!B15</f>
        <v>347</v>
      </c>
      <c r="C15" s="802">
        <f>Enero!C15+Febrero!C15+Marzo!C15</f>
        <v>2580</v>
      </c>
      <c r="D15" s="835">
        <f t="shared" si="0"/>
        <v>2927</v>
      </c>
      <c r="E15" s="797"/>
      <c r="F15" s="1080" t="s">
        <v>13</v>
      </c>
      <c r="G15" s="1081"/>
      <c r="H15" s="1081"/>
      <c r="I15" s="1081"/>
      <c r="J15" s="802">
        <f>Enero!J15+Febrero!J15+Marzo!J15</f>
        <v>3285</v>
      </c>
      <c r="K15" s="802">
        <f>Enero!K15+Febrero!K15+Marzo!K15</f>
        <v>115</v>
      </c>
      <c r="L15" s="843">
        <f t="shared" si="1"/>
        <v>3400</v>
      </c>
    </row>
    <row r="16" spans="1:12" ht="15">
      <c r="A16" s="13" t="s">
        <v>694</v>
      </c>
      <c r="B16" s="802">
        <f>Enero!B16+Febrero!B16+Marzo!B16</f>
        <v>184</v>
      </c>
      <c r="C16" s="802">
        <f>Enero!C16+Febrero!C16+Marzo!C16</f>
        <v>1941</v>
      </c>
      <c r="D16" s="835">
        <f t="shared" si="0"/>
        <v>2125</v>
      </c>
      <c r="E16" s="797"/>
      <c r="F16" s="1080" t="s">
        <v>14</v>
      </c>
      <c r="G16" s="1081"/>
      <c r="H16" s="1081"/>
      <c r="I16" s="1081"/>
      <c r="J16" s="802">
        <f>Enero!J16+Febrero!J16+Marzo!J16</f>
        <v>0</v>
      </c>
      <c r="K16" s="802">
        <f>Enero!K16+Febrero!K16+Marzo!K16</f>
        <v>0</v>
      </c>
      <c r="L16" s="843">
        <f t="shared" si="1"/>
        <v>0</v>
      </c>
    </row>
    <row r="17" spans="1:12" ht="15">
      <c r="A17" s="13" t="s">
        <v>695</v>
      </c>
      <c r="B17" s="802">
        <f>Enero!B17+Febrero!B17+Marzo!B17</f>
        <v>223</v>
      </c>
      <c r="C17" s="802">
        <f>Enero!C17+Febrero!C17+Marzo!C17</f>
        <v>1752</v>
      </c>
      <c r="D17" s="835">
        <f t="shared" si="0"/>
        <v>1975</v>
      </c>
      <c r="E17" s="797"/>
      <c r="F17" s="1080" t="s">
        <v>15</v>
      </c>
      <c r="G17" s="1081"/>
      <c r="H17" s="1081"/>
      <c r="I17" s="1081"/>
      <c r="J17" s="802">
        <f>Enero!J17+Febrero!J17+Marzo!J17</f>
        <v>0</v>
      </c>
      <c r="K17" s="802">
        <f>Enero!K17+Febrero!K17+Marzo!K17</f>
        <v>0</v>
      </c>
      <c r="L17" s="843">
        <f t="shared" si="1"/>
        <v>0</v>
      </c>
    </row>
    <row r="18" spans="1:12" ht="15">
      <c r="A18" s="13" t="s">
        <v>786</v>
      </c>
      <c r="B18" s="802">
        <f>Enero!B18+Febrero!B18+Marzo!B18</f>
        <v>310</v>
      </c>
      <c r="C18" s="802">
        <f>Enero!C18+Febrero!C18+Marzo!C18</f>
        <v>670</v>
      </c>
      <c r="D18" s="835">
        <f t="shared" si="0"/>
        <v>980</v>
      </c>
      <c r="E18" s="797"/>
      <c r="F18" s="1096" t="s">
        <v>16</v>
      </c>
      <c r="G18" s="1097"/>
      <c r="H18" s="1097"/>
      <c r="I18" s="1097"/>
      <c r="J18" s="802">
        <f>Enero!J18+Febrero!J18+Marzo!J18</f>
        <v>398</v>
      </c>
      <c r="K18" s="802">
        <f>Enero!K18+Febrero!K18+Marzo!K18</f>
        <v>212</v>
      </c>
      <c r="L18" s="843">
        <f t="shared" si="1"/>
        <v>610</v>
      </c>
    </row>
    <row r="19" spans="1:12" ht="15">
      <c r="A19" s="13" t="s">
        <v>696</v>
      </c>
      <c r="B19" s="802">
        <f>Enero!B19+Febrero!B19+Marzo!B19</f>
        <v>333</v>
      </c>
      <c r="C19" s="802">
        <f>Enero!C19+Febrero!C19+Marzo!C19</f>
        <v>635</v>
      </c>
      <c r="D19" s="835">
        <f t="shared" si="0"/>
        <v>968</v>
      </c>
      <c r="E19" s="797"/>
      <c r="F19" s="1096" t="s">
        <v>17</v>
      </c>
      <c r="G19" s="1097"/>
      <c r="H19" s="1097"/>
      <c r="I19" s="1098"/>
      <c r="J19" s="802">
        <f>Enero!J19+Febrero!J19+Marzo!J19</f>
        <v>0</v>
      </c>
      <c r="K19" s="802">
        <f>Enero!K19+Febrero!K19+Marzo!K19</f>
        <v>0</v>
      </c>
      <c r="L19" s="843">
        <f t="shared" si="1"/>
        <v>0</v>
      </c>
    </row>
    <row r="20" spans="1:12" ht="15">
      <c r="A20" s="13" t="s">
        <v>697</v>
      </c>
      <c r="B20" s="802">
        <f>Enero!B20+Febrero!B20+Marzo!B20</f>
        <v>0</v>
      </c>
      <c r="C20" s="802">
        <f>Enero!C20+Febrero!C20+Marzo!C20</f>
        <v>0</v>
      </c>
      <c r="D20" s="835">
        <f t="shared" si="0"/>
        <v>0</v>
      </c>
      <c r="E20" s="797"/>
      <c r="F20" s="1096" t="s">
        <v>18</v>
      </c>
      <c r="G20" s="1097"/>
      <c r="H20" s="1097"/>
      <c r="I20" s="1098"/>
      <c r="J20" s="802">
        <f>Enero!J20+Febrero!J20+Marzo!J20</f>
        <v>0</v>
      </c>
      <c r="K20" s="802">
        <f>Enero!K20+Febrero!K20+Marzo!K20</f>
        <v>0</v>
      </c>
      <c r="L20" s="843">
        <f t="shared" si="1"/>
        <v>0</v>
      </c>
    </row>
    <row r="21" spans="1:12" ht="15">
      <c r="A21" s="13" t="s">
        <v>698</v>
      </c>
      <c r="B21" s="802">
        <f>Enero!B21+Febrero!B21+Marzo!B21</f>
        <v>285</v>
      </c>
      <c r="C21" s="802">
        <f>Enero!C21+Febrero!C21+Marzo!C21</f>
        <v>731</v>
      </c>
      <c r="D21" s="835">
        <f t="shared" si="0"/>
        <v>1016</v>
      </c>
      <c r="E21" s="797"/>
      <c r="F21" s="1096" t="s">
        <v>19</v>
      </c>
      <c r="G21" s="1097"/>
      <c r="H21" s="1097"/>
      <c r="I21" s="1098"/>
      <c r="J21" s="802">
        <f>Enero!J21+Febrero!J21+Marzo!J21</f>
        <v>312</v>
      </c>
      <c r="K21" s="802">
        <f>Enero!K21+Febrero!K21+Marzo!K21</f>
        <v>0</v>
      </c>
      <c r="L21" s="843">
        <f t="shared" si="1"/>
        <v>312</v>
      </c>
    </row>
    <row r="22" spans="1:12" ht="15">
      <c r="A22" s="13" t="s">
        <v>699</v>
      </c>
      <c r="B22" s="802">
        <f>Enero!B22+Febrero!B22+Marzo!B22</f>
        <v>251</v>
      </c>
      <c r="C22" s="802">
        <f>Enero!C22+Febrero!C22+Marzo!C22</f>
        <v>266</v>
      </c>
      <c r="D22" s="835">
        <f t="shared" si="0"/>
        <v>517</v>
      </c>
      <c r="E22" s="797"/>
      <c r="F22" s="1096" t="s">
        <v>20</v>
      </c>
      <c r="G22" s="1097"/>
      <c r="H22" s="1097"/>
      <c r="I22" s="1098"/>
      <c r="J22" s="802">
        <f>Enero!J22+Febrero!J22+Marzo!J22</f>
        <v>1777</v>
      </c>
      <c r="K22" s="802">
        <f>Enero!K22+Febrero!K22+Marzo!K22</f>
        <v>763</v>
      </c>
      <c r="L22" s="843">
        <f t="shared" si="1"/>
        <v>2540</v>
      </c>
    </row>
    <row r="23" spans="1:12" ht="15">
      <c r="A23" s="13" t="s">
        <v>700</v>
      </c>
      <c r="B23" s="802">
        <f>Enero!B23+Febrero!B23+Marzo!B23</f>
        <v>9</v>
      </c>
      <c r="C23" s="802">
        <f>Enero!C23+Febrero!C23+Marzo!C23</f>
        <v>333</v>
      </c>
      <c r="D23" s="835">
        <f t="shared" si="0"/>
        <v>342</v>
      </c>
      <c r="E23" s="797"/>
      <c r="F23" s="1096" t="s">
        <v>21</v>
      </c>
      <c r="G23" s="1097"/>
      <c r="H23" s="1097"/>
      <c r="I23" s="1098"/>
      <c r="J23" s="802">
        <f>Enero!J23+Febrero!J23+Marzo!J23</f>
        <v>138</v>
      </c>
      <c r="K23" s="802">
        <f>Enero!K23+Febrero!K23+Marzo!K23</f>
        <v>30</v>
      </c>
      <c r="L23" s="843">
        <f t="shared" si="1"/>
        <v>168</v>
      </c>
    </row>
    <row r="24" spans="1:12" ht="15">
      <c r="A24" s="13" t="s">
        <v>701</v>
      </c>
      <c r="B24" s="802">
        <f>Enero!B24+Febrero!B24+Marzo!B24</f>
        <v>82</v>
      </c>
      <c r="C24" s="802">
        <f>Enero!C24+Febrero!C24+Marzo!C24</f>
        <v>280</v>
      </c>
      <c r="D24" s="835">
        <f t="shared" si="0"/>
        <v>362</v>
      </c>
      <c r="E24" s="797"/>
      <c r="F24" s="1096" t="s">
        <v>22</v>
      </c>
      <c r="G24" s="1097"/>
      <c r="H24" s="1097"/>
      <c r="I24" s="1098"/>
      <c r="J24" s="802">
        <f>Enero!J24+Febrero!J24+Marzo!J24</f>
        <v>0</v>
      </c>
      <c r="K24" s="802">
        <f>Enero!K24+Febrero!K24+Marzo!K24</f>
        <v>0</v>
      </c>
      <c r="L24" s="843">
        <f t="shared" si="1"/>
        <v>0</v>
      </c>
    </row>
    <row r="25" spans="1:12" ht="15">
      <c r="A25" s="13" t="s">
        <v>702</v>
      </c>
      <c r="B25" s="802">
        <f>Enero!B25+Febrero!B25+Marzo!B25</f>
        <v>379</v>
      </c>
      <c r="C25" s="802">
        <f>Enero!C25+Febrero!C25+Marzo!C25</f>
        <v>1298</v>
      </c>
      <c r="D25" s="835">
        <f t="shared" si="0"/>
        <v>1677</v>
      </c>
      <c r="E25" s="797"/>
      <c r="F25" s="1096" t="s">
        <v>23</v>
      </c>
      <c r="G25" s="1097"/>
      <c r="H25" s="1097"/>
      <c r="I25" s="1098"/>
      <c r="J25" s="802">
        <f>Enero!J25+Febrero!J25+Marzo!J25</f>
        <v>40</v>
      </c>
      <c r="K25" s="802">
        <f>Enero!K25+Febrero!K25+Marzo!K25</f>
        <v>0</v>
      </c>
      <c r="L25" s="843">
        <f t="shared" si="1"/>
        <v>40</v>
      </c>
    </row>
    <row r="26" spans="1:12" ht="15">
      <c r="A26" s="13" t="s">
        <v>703</v>
      </c>
      <c r="B26" s="802">
        <f>Enero!B26+Febrero!B26+Marzo!B26</f>
        <v>84</v>
      </c>
      <c r="C26" s="802">
        <f>Enero!C26+Febrero!C26+Marzo!C26</f>
        <v>444</v>
      </c>
      <c r="D26" s="835">
        <f t="shared" si="0"/>
        <v>528</v>
      </c>
      <c r="E26" s="797"/>
      <c r="F26" s="1096" t="s">
        <v>24</v>
      </c>
      <c r="G26" s="1097"/>
      <c r="H26" s="1097"/>
      <c r="I26" s="1098"/>
      <c r="J26" s="802">
        <f>Enero!J26+Febrero!J26+Marzo!J26</f>
        <v>0</v>
      </c>
      <c r="K26" s="802">
        <f>Enero!K26+Febrero!K26+Marzo!K26</f>
        <v>0</v>
      </c>
      <c r="L26" s="843">
        <f t="shared" si="1"/>
        <v>0</v>
      </c>
    </row>
    <row r="27" spans="1:12" ht="15">
      <c r="A27" s="13" t="s">
        <v>704</v>
      </c>
      <c r="B27" s="802">
        <f>Enero!B27+Febrero!B27+Marzo!B27</f>
        <v>63</v>
      </c>
      <c r="C27" s="802">
        <f>Enero!C27+Febrero!C27+Marzo!C27</f>
        <v>158</v>
      </c>
      <c r="D27" s="835">
        <f t="shared" si="0"/>
        <v>221</v>
      </c>
      <c r="E27" s="797"/>
      <c r="F27" s="1096" t="s">
        <v>25</v>
      </c>
      <c r="G27" s="1097"/>
      <c r="H27" s="1097"/>
      <c r="I27" s="1098"/>
      <c r="J27" s="802">
        <f>Enero!J27+Febrero!J27+Marzo!J27</f>
        <v>0</v>
      </c>
      <c r="K27" s="802">
        <f>Enero!K27+Febrero!K27+Marzo!K27</f>
        <v>0</v>
      </c>
      <c r="L27" s="843">
        <f t="shared" si="1"/>
        <v>0</v>
      </c>
    </row>
    <row r="28" spans="1:12" ht="15">
      <c r="A28" s="13" t="s">
        <v>705</v>
      </c>
      <c r="B28" s="802">
        <f>Enero!B28+Febrero!B28+Marzo!B28</f>
        <v>24</v>
      </c>
      <c r="C28" s="802">
        <f>Enero!C28+Febrero!C28+Marzo!C28</f>
        <v>149</v>
      </c>
      <c r="D28" s="835">
        <f t="shared" si="0"/>
        <v>173</v>
      </c>
      <c r="E28" s="797"/>
      <c r="F28" s="1096" t="s">
        <v>26</v>
      </c>
      <c r="G28" s="1097"/>
      <c r="H28" s="1097"/>
      <c r="I28" s="1098"/>
      <c r="J28" s="802">
        <f>Enero!J28+Febrero!J28+Marzo!J28</f>
        <v>0</v>
      </c>
      <c r="K28" s="802">
        <f>Enero!K28+Febrero!K28+Marzo!K28</f>
        <v>0</v>
      </c>
      <c r="L28" s="843">
        <f t="shared" si="1"/>
        <v>0</v>
      </c>
    </row>
    <row r="29" spans="1:12" ht="15">
      <c r="A29" s="13" t="s">
        <v>706</v>
      </c>
      <c r="B29" s="802">
        <f>Enero!B29+Febrero!B29+Marzo!B29</f>
        <v>75</v>
      </c>
      <c r="C29" s="802">
        <f>Enero!C29+Febrero!C29+Marzo!C29</f>
        <v>101</v>
      </c>
      <c r="D29" s="835">
        <f t="shared" si="0"/>
        <v>176</v>
      </c>
      <c r="E29" s="797"/>
      <c r="F29" s="1096" t="s">
        <v>27</v>
      </c>
      <c r="G29" s="1097"/>
      <c r="H29" s="1097"/>
      <c r="I29" s="1098"/>
      <c r="J29" s="143">
        <f>Enero!J29+Febrero!J29+Marzo!J29</f>
        <v>0</v>
      </c>
      <c r="K29" s="802">
        <f>Enero!K29+Febrero!K29+Marzo!K29</f>
        <v>501</v>
      </c>
      <c r="L29" s="843">
        <f t="shared" si="1"/>
        <v>501</v>
      </c>
    </row>
    <row r="30" spans="1:12" ht="15">
      <c r="A30" s="13" t="s">
        <v>707</v>
      </c>
      <c r="B30" s="802">
        <f>Enero!B30+Febrero!B30+Marzo!B30</f>
        <v>0</v>
      </c>
      <c r="C30" s="802">
        <f>Enero!C30+Febrero!C30+Marzo!C30</f>
        <v>0</v>
      </c>
      <c r="D30" s="835">
        <f t="shared" si="0"/>
        <v>0</v>
      </c>
      <c r="E30" s="797"/>
      <c r="F30" s="1080" t="s">
        <v>28</v>
      </c>
      <c r="G30" s="1081"/>
      <c r="H30" s="1081"/>
      <c r="I30" s="1081"/>
      <c r="J30" s="802">
        <f>Enero!J30+Febrero!J30+Marzo!J30</f>
        <v>32</v>
      </c>
      <c r="K30" s="144">
        <f>Enero!K30+Febrero!K30+Marzo!K30</f>
        <v>0</v>
      </c>
      <c r="L30" s="843">
        <f t="shared" si="1"/>
        <v>32</v>
      </c>
    </row>
    <row r="31" spans="1:12" ht="15">
      <c r="A31" s="13" t="s">
        <v>708</v>
      </c>
      <c r="B31" s="802">
        <f>Enero!B31+Febrero!B31+Marzo!B31</f>
        <v>100</v>
      </c>
      <c r="C31" s="802">
        <f>Enero!C31+Febrero!C31+Marzo!C31</f>
        <v>751</v>
      </c>
      <c r="D31" s="835">
        <f t="shared" si="0"/>
        <v>851</v>
      </c>
      <c r="E31" s="797"/>
      <c r="F31" s="1080" t="s">
        <v>29</v>
      </c>
      <c r="G31" s="1081"/>
      <c r="H31" s="1081"/>
      <c r="I31" s="1081"/>
      <c r="J31" s="802">
        <f>Enero!J31+Febrero!J31+Marzo!J31</f>
        <v>48869</v>
      </c>
      <c r="K31" s="802">
        <f>Enero!K31+Febrero!K31+Marzo!K31</f>
        <v>19209</v>
      </c>
      <c r="L31" s="843">
        <f t="shared" si="1"/>
        <v>68078</v>
      </c>
    </row>
    <row r="32" spans="1:12" ht="15">
      <c r="A32" s="13" t="s">
        <v>787</v>
      </c>
      <c r="B32" s="802">
        <f>Enero!B32+Febrero!B32+Marzo!B32</f>
        <v>0</v>
      </c>
      <c r="C32" s="802">
        <f>Enero!C32+Febrero!C32+Marzo!C32</f>
        <v>0</v>
      </c>
      <c r="D32" s="835">
        <f t="shared" si="0"/>
        <v>0</v>
      </c>
      <c r="E32" s="797"/>
      <c r="F32" s="1080" t="s">
        <v>30</v>
      </c>
      <c r="G32" s="1081"/>
      <c r="H32" s="1081"/>
      <c r="I32" s="1081"/>
      <c r="J32" s="802">
        <f>Enero!J32+Febrero!J32+Marzo!J32</f>
        <v>306</v>
      </c>
      <c r="K32" s="802">
        <f>Enero!K32+Febrero!K32+Marzo!K32</f>
        <v>145</v>
      </c>
      <c r="L32" s="843">
        <f t="shared" si="1"/>
        <v>451</v>
      </c>
    </row>
    <row r="33" spans="1:12" s="17" customFormat="1" ht="15">
      <c r="A33" s="13" t="s">
        <v>788</v>
      </c>
      <c r="B33" s="802">
        <f>Enero!B33+Febrero!B33+Marzo!B33</f>
        <v>0</v>
      </c>
      <c r="C33" s="802">
        <f>Enero!C33+Febrero!C33+Marzo!C33</f>
        <v>0</v>
      </c>
      <c r="D33" s="835">
        <f t="shared" si="0"/>
        <v>0</v>
      </c>
      <c r="E33" s="799"/>
      <c r="F33" s="1080" t="s">
        <v>31</v>
      </c>
      <c r="G33" s="1081"/>
      <c r="H33" s="1081"/>
      <c r="I33" s="1081"/>
      <c r="J33" s="802">
        <f>Enero!J33+Febrero!J33+Marzo!J33</f>
        <v>0</v>
      </c>
      <c r="K33" s="802">
        <f>Enero!K33+Febrero!K33+Marzo!K33</f>
        <v>0</v>
      </c>
      <c r="L33" s="843">
        <f t="shared" si="1"/>
        <v>0</v>
      </c>
    </row>
    <row r="34" spans="1:12" s="17" customFormat="1" ht="15.75" thickBot="1">
      <c r="A34" s="13" t="s">
        <v>789</v>
      </c>
      <c r="B34" s="802">
        <f>Enero!B34+Febrero!B34+Marzo!B34</f>
        <v>160</v>
      </c>
      <c r="C34" s="802">
        <f>Enero!C34+Febrero!C34+Marzo!C34</f>
        <v>1158</v>
      </c>
      <c r="D34" s="835">
        <f t="shared" si="0"/>
        <v>1318</v>
      </c>
      <c r="E34" s="799"/>
      <c r="F34" s="1158" t="s">
        <v>76</v>
      </c>
      <c r="G34" s="1159"/>
      <c r="H34" s="1159"/>
      <c r="I34" s="1159"/>
      <c r="J34" s="802">
        <f>Enero!J34+Febrero!J34+Marzo!J34</f>
        <v>0</v>
      </c>
      <c r="K34" s="80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02">
        <f>Enero!B35+Febrero!B35+Marzo!B35</f>
        <v>56</v>
      </c>
      <c r="C35" s="802">
        <f>Enero!C35+Febrero!C35+Marzo!C35</f>
        <v>796</v>
      </c>
      <c r="D35" s="835">
        <f t="shared" si="0"/>
        <v>852</v>
      </c>
      <c r="E35" s="797"/>
      <c r="F35" s="38" t="s">
        <v>32</v>
      </c>
      <c r="G35" s="39"/>
      <c r="H35" s="39"/>
      <c r="I35" s="39"/>
      <c r="J35" s="40"/>
      <c r="K35" s="40"/>
      <c r="L35" s="844">
        <f>Enero!L35+Febrero!L35+Marzo!L35</f>
        <v>2</v>
      </c>
    </row>
    <row r="36" spans="1:12" ht="15">
      <c r="A36" s="13" t="s">
        <v>710</v>
      </c>
      <c r="B36" s="802">
        <f>Enero!B36+Febrero!B36+Marzo!B36</f>
        <v>67</v>
      </c>
      <c r="C36" s="802">
        <f>Enero!C36+Febrero!C36+Marzo!C36</f>
        <v>171</v>
      </c>
      <c r="D36" s="835">
        <f t="shared" si="0"/>
        <v>238</v>
      </c>
      <c r="E36" s="797"/>
      <c r="F36" s="41" t="s">
        <v>33</v>
      </c>
      <c r="G36" s="42"/>
      <c r="H36" s="42"/>
      <c r="I36" s="42"/>
      <c r="J36" s="42"/>
      <c r="K36" s="43"/>
      <c r="L36" s="845">
        <f>Enero!L36+Febrero!L36+Marzo!L36</f>
        <v>434</v>
      </c>
    </row>
    <row r="37" spans="1:12" ht="15">
      <c r="A37" s="13" t="s">
        <v>711</v>
      </c>
      <c r="B37" s="802">
        <f>Enero!B37+Febrero!B37+Marzo!B37</f>
        <v>339</v>
      </c>
      <c r="C37" s="802">
        <f>Enero!C37+Febrero!C37+Marzo!C37</f>
        <v>359</v>
      </c>
      <c r="D37" s="835">
        <f t="shared" si="0"/>
        <v>698</v>
      </c>
      <c r="E37" s="797"/>
      <c r="F37" s="41" t="s">
        <v>34</v>
      </c>
      <c r="G37" s="42"/>
      <c r="H37" s="42"/>
      <c r="I37" s="42"/>
      <c r="J37" s="42"/>
      <c r="K37" s="43"/>
      <c r="L37" s="845">
        <f>Enero!L37+Febrero!L37+Marzo!L37</f>
        <v>375</v>
      </c>
    </row>
    <row r="38" spans="1:12" ht="15">
      <c r="A38" s="13" t="s">
        <v>712</v>
      </c>
      <c r="B38" s="802">
        <f>Enero!B38+Febrero!B38+Marzo!B38</f>
        <v>223</v>
      </c>
      <c r="C38" s="802">
        <f>Enero!C38+Febrero!C38+Marzo!C38</f>
        <v>743</v>
      </c>
      <c r="D38" s="835">
        <f t="shared" si="0"/>
        <v>966</v>
      </c>
      <c r="E38" s="797"/>
      <c r="F38" s="41" t="s">
        <v>35</v>
      </c>
      <c r="G38" s="42"/>
      <c r="H38" s="42"/>
      <c r="I38" s="42"/>
      <c r="J38" s="42"/>
      <c r="K38" s="43"/>
      <c r="L38" s="845">
        <f>Enero!L38+Febrero!L38+Marzo!L38</f>
        <v>0</v>
      </c>
    </row>
    <row r="39" spans="1:12" ht="15">
      <c r="A39" s="13" t="s">
        <v>785</v>
      </c>
      <c r="B39" s="802">
        <f>Enero!B39+Febrero!B39+Marzo!B39</f>
        <v>390</v>
      </c>
      <c r="C39" s="802">
        <f>Enero!C39+Febrero!C39+Marzo!C39</f>
        <v>558</v>
      </c>
      <c r="D39" s="835">
        <f t="shared" si="0"/>
        <v>948</v>
      </c>
      <c r="E39" s="797"/>
      <c r="F39" s="41" t="s">
        <v>36</v>
      </c>
      <c r="G39" s="42"/>
      <c r="H39" s="42"/>
      <c r="I39" s="42"/>
      <c r="J39" s="42"/>
      <c r="K39" s="43"/>
      <c r="L39" s="846">
        <f>Enero!L39+Febrero!L39+Marzo!L39</f>
        <v>2</v>
      </c>
    </row>
    <row r="40" spans="1:12" ht="15.75" thickBot="1">
      <c r="A40" s="13" t="s">
        <v>713</v>
      </c>
      <c r="B40" s="802">
        <f>Enero!B40+Febrero!B40+Marzo!B40</f>
        <v>694</v>
      </c>
      <c r="C40" s="802">
        <f>Enero!C40+Febrero!C40+Marzo!C40</f>
        <v>451</v>
      </c>
      <c r="D40" s="835">
        <f t="shared" si="0"/>
        <v>1145</v>
      </c>
      <c r="E40" s="797"/>
      <c r="F40" s="44" t="s">
        <v>37</v>
      </c>
      <c r="G40" s="45"/>
      <c r="H40" s="45"/>
      <c r="I40" s="45"/>
      <c r="J40" s="45"/>
      <c r="K40" s="46"/>
      <c r="L40" s="847">
        <f>Enero!L40+Febrero!L40+Marzo!L40</f>
        <v>2546</v>
      </c>
    </row>
    <row r="41" spans="1:12" ht="15.75" thickBot="1">
      <c r="A41" s="13" t="s">
        <v>714</v>
      </c>
      <c r="B41" s="802">
        <f>Enero!B41+Febrero!B41+Marzo!B41</f>
        <v>129</v>
      </c>
      <c r="C41" s="802">
        <f>Enero!C41+Febrero!C41+Marzo!C41</f>
        <v>557</v>
      </c>
      <c r="D41" s="835">
        <f t="shared" si="0"/>
        <v>686</v>
      </c>
      <c r="E41" s="797"/>
      <c r="F41" s="44" t="s">
        <v>791</v>
      </c>
      <c r="G41" s="45"/>
      <c r="H41" s="45"/>
      <c r="I41" s="45"/>
      <c r="J41" s="45"/>
      <c r="K41" s="46"/>
      <c r="L41" s="847">
        <f>Enero!L41+Febrero!L41+Marzo!L41</f>
        <v>0</v>
      </c>
    </row>
    <row r="42" spans="1:12" ht="15.75" thickBot="1">
      <c r="A42" s="13" t="s">
        <v>715</v>
      </c>
      <c r="B42" s="802">
        <f>Enero!B42+Febrero!B42+Marzo!B42</f>
        <v>342</v>
      </c>
      <c r="C42" s="802">
        <f>Enero!C42+Febrero!C42+Marzo!C42</f>
        <v>671</v>
      </c>
      <c r="D42" s="835">
        <f t="shared" si="0"/>
        <v>1013</v>
      </c>
      <c r="E42" s="797"/>
      <c r="F42" s="44" t="s">
        <v>792</v>
      </c>
      <c r="G42" s="45"/>
      <c r="H42" s="45"/>
      <c r="I42" s="45"/>
      <c r="J42" s="45"/>
      <c r="K42" s="46"/>
      <c r="L42" s="847">
        <f>Enero!L42+Febrero!L42+Marzo!L42</f>
        <v>0</v>
      </c>
    </row>
    <row r="43" spans="1:12" ht="16.5" thickBot="1">
      <c r="A43" s="13" t="s">
        <v>716</v>
      </c>
      <c r="B43" s="802">
        <f>Enero!B43+Febrero!B43+Marzo!B43</f>
        <v>209</v>
      </c>
      <c r="C43" s="802">
        <f>Enero!C43+Febrero!C43+Marzo!C43</f>
        <v>91</v>
      </c>
      <c r="D43" s="835">
        <f t="shared" si="0"/>
        <v>300</v>
      </c>
      <c r="E43" s="800"/>
      <c r="F43" s="44" t="s">
        <v>793</v>
      </c>
      <c r="G43" s="45"/>
      <c r="H43" s="45"/>
      <c r="I43" s="45"/>
      <c r="J43" s="45"/>
      <c r="K43" s="46"/>
      <c r="L43" s="847">
        <f>Enero!L43+Febrero!L43+Marzo!L43</f>
        <v>1424</v>
      </c>
    </row>
    <row r="44" spans="1:5" ht="15.75">
      <c r="A44" s="13" t="s">
        <v>717</v>
      </c>
      <c r="B44" s="802">
        <f>Enero!B44+Febrero!B44+Marzo!B44</f>
        <v>16</v>
      </c>
      <c r="C44" s="802">
        <f>Enero!C44+Febrero!C44+Marzo!C44</f>
        <v>2</v>
      </c>
      <c r="D44" s="835">
        <f t="shared" si="0"/>
        <v>18</v>
      </c>
      <c r="E44" s="800"/>
    </row>
    <row r="45" spans="1:9" ht="12" customHeight="1" thickBot="1">
      <c r="A45" s="13" t="s">
        <v>718</v>
      </c>
      <c r="B45" s="802">
        <f>Enero!B45+Febrero!B45+Marzo!B45</f>
        <v>113</v>
      </c>
      <c r="C45" s="802">
        <f>Enero!C45+Febrero!C45+Marzo!C45</f>
        <v>836</v>
      </c>
      <c r="D45" s="835">
        <f t="shared" si="0"/>
        <v>949</v>
      </c>
      <c r="E45" s="801"/>
      <c r="F45" s="29" t="s">
        <v>128</v>
      </c>
      <c r="G45" s="29"/>
      <c r="H45" s="29"/>
      <c r="I45" s="29"/>
    </row>
    <row r="46" spans="1:12" ht="16.5">
      <c r="A46" s="13" t="s">
        <v>719</v>
      </c>
      <c r="B46" s="802">
        <f>Enero!B46+Febrero!B46+Marzo!B46</f>
        <v>0</v>
      </c>
      <c r="C46" s="802">
        <f>Enero!C46+Febrero!C46+Marzo!C46</f>
        <v>0</v>
      </c>
      <c r="D46" s="835">
        <f t="shared" si="0"/>
        <v>0</v>
      </c>
      <c r="E46" s="80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02">
        <f>Enero!B47+Febrero!B47+Marzo!B47</f>
        <v>99</v>
      </c>
      <c r="C47" s="802">
        <f>Enero!C47+Febrero!C47+Marzo!C47</f>
        <v>122</v>
      </c>
      <c r="D47" s="835">
        <f t="shared" si="0"/>
        <v>221</v>
      </c>
      <c r="E47" s="797"/>
      <c r="F47" s="20" t="s">
        <v>150</v>
      </c>
      <c r="G47" s="33"/>
      <c r="H47" s="33"/>
      <c r="I47" s="33"/>
      <c r="J47" s="147"/>
      <c r="K47" s="148"/>
      <c r="L47" s="847">
        <f>Enero!L47+Febrero!L47+Marzo!L47</f>
        <v>0</v>
      </c>
      <c r="N47" s="1165" t="s">
        <v>810</v>
      </c>
      <c r="O47" s="1165"/>
      <c r="P47" s="1165"/>
      <c r="Q47" s="1165"/>
    </row>
    <row r="48" spans="1:17" ht="17.25" thickBot="1">
      <c r="A48" s="13" t="s">
        <v>721</v>
      </c>
      <c r="B48" s="802">
        <f>Enero!B48+Febrero!B48+Marzo!B48</f>
        <v>0</v>
      </c>
      <c r="C48" s="802">
        <f>Enero!C48+Febrero!C48+Marzo!C48</f>
        <v>0</v>
      </c>
      <c r="D48" s="835">
        <f t="shared" si="0"/>
        <v>0</v>
      </c>
      <c r="E48" s="797"/>
      <c r="F48" s="20" t="s">
        <v>151</v>
      </c>
      <c r="G48" s="33"/>
      <c r="H48" s="33"/>
      <c r="I48" s="33"/>
      <c r="J48" s="147"/>
      <c r="K48" s="148"/>
      <c r="L48" s="847">
        <f>Enero!L48+Febrero!L48+Marzo!L48</f>
        <v>20</v>
      </c>
      <c r="N48" s="1165"/>
      <c r="O48" s="1165"/>
      <c r="P48" s="1165"/>
      <c r="Q48" s="1165"/>
    </row>
    <row r="49" spans="1:17" ht="17.25" thickBot="1">
      <c r="A49" s="13" t="s">
        <v>790</v>
      </c>
      <c r="B49" s="802">
        <f>Enero!B49+Febrero!B49+Marzo!B49</f>
        <v>1416</v>
      </c>
      <c r="C49" s="802">
        <f>Enero!C49+Febrero!C49+Marzo!C49</f>
        <v>1289</v>
      </c>
      <c r="D49" s="835">
        <f t="shared" si="0"/>
        <v>2705</v>
      </c>
      <c r="E49" s="797"/>
      <c r="F49" s="20" t="s">
        <v>152</v>
      </c>
      <c r="G49" s="33"/>
      <c r="H49" s="33"/>
      <c r="I49" s="33"/>
      <c r="J49" s="147"/>
      <c r="K49" s="148"/>
      <c r="L49" s="847">
        <f>Enero!L49+Febrero!L49+Marzo!L49</f>
        <v>219</v>
      </c>
      <c r="N49" s="1165"/>
      <c r="O49" s="1165"/>
      <c r="P49" s="1165"/>
      <c r="Q49" s="1165"/>
    </row>
    <row r="50" spans="1:12" ht="17.25" thickBot="1">
      <c r="A50" s="109" t="s">
        <v>722</v>
      </c>
      <c r="B50" s="802">
        <f>Enero!B50+Febrero!B50+Marzo!B50</f>
        <v>252</v>
      </c>
      <c r="C50" s="802">
        <f>Enero!C50+Febrero!C50+Marzo!C50</f>
        <v>717</v>
      </c>
      <c r="D50" s="836">
        <f t="shared" si="0"/>
        <v>969</v>
      </c>
      <c r="E50" s="797"/>
      <c r="F50" s="20" t="s">
        <v>153</v>
      </c>
      <c r="G50" s="33"/>
      <c r="H50" s="33"/>
      <c r="I50" s="33"/>
      <c r="J50" s="147"/>
      <c r="K50" s="148"/>
      <c r="L50" s="847">
        <f>Enero!L50+Febrero!L50+Marzo!L50</f>
        <v>9</v>
      </c>
    </row>
    <row r="51" spans="1:12" ht="17.25" thickBot="1">
      <c r="A51" s="112" t="s">
        <v>723</v>
      </c>
      <c r="B51" s="113">
        <f>SUM(B13:B50)</f>
        <v>7399</v>
      </c>
      <c r="C51" s="113">
        <f>SUM(C13:C50)</f>
        <v>24526</v>
      </c>
      <c r="D51" s="837">
        <f t="shared" si="0"/>
        <v>31925</v>
      </c>
      <c r="E51" s="797"/>
      <c r="F51" s="20" t="s">
        <v>154</v>
      </c>
      <c r="G51" s="33"/>
      <c r="H51" s="33"/>
      <c r="I51" s="33"/>
      <c r="J51" s="147"/>
      <c r="K51" s="148"/>
      <c r="L51" s="847">
        <f>Enero!L51+Febrero!L51+Marzo!L51</f>
        <v>0</v>
      </c>
    </row>
    <row r="52" spans="1:12" ht="17.25" thickBot="1">
      <c r="A52" s="838" t="s">
        <v>40</v>
      </c>
      <c r="B52" s="1749" t="s">
        <v>809</v>
      </c>
      <c r="C52" s="1750"/>
      <c r="D52" s="802">
        <f>Enero!D52+Febrero!D52+Marzo!D52</f>
        <v>22070</v>
      </c>
      <c r="E52" s="797"/>
      <c r="F52" s="20" t="s">
        <v>155</v>
      </c>
      <c r="G52" s="33"/>
      <c r="H52" s="33"/>
      <c r="I52" s="33"/>
      <c r="J52" s="147"/>
      <c r="K52" s="148"/>
      <c r="L52" s="847">
        <f>Enero!L52+Febrero!L52+Marzo!L52</f>
        <v>299</v>
      </c>
    </row>
    <row r="53" spans="1:12" ht="17.25" thickBot="1">
      <c r="A53" s="50" t="s">
        <v>42</v>
      </c>
      <c r="B53" s="51"/>
      <c r="C53" s="52"/>
      <c r="D53" s="1751">
        <f>SUM(D52+D51)</f>
        <v>53995</v>
      </c>
      <c r="E53" s="797"/>
      <c r="F53" s="20" t="s">
        <v>156</v>
      </c>
      <c r="G53" s="33"/>
      <c r="H53" s="33"/>
      <c r="I53" s="33"/>
      <c r="J53" s="147"/>
      <c r="K53" s="148"/>
      <c r="L53" s="847">
        <f>Enero!L53+Febrero!L53+Marzo!L53</f>
        <v>20</v>
      </c>
    </row>
    <row r="54" spans="1:12" ht="17.25" thickBot="1">
      <c r="A54" s="48" t="s">
        <v>43</v>
      </c>
      <c r="B54" s="49"/>
      <c r="C54" s="53" t="s">
        <v>44</v>
      </c>
      <c r="D54" s="1752"/>
      <c r="E54" s="797"/>
      <c r="F54" s="20" t="s">
        <v>157</v>
      </c>
      <c r="G54" s="33"/>
      <c r="H54" s="33"/>
      <c r="I54" s="33"/>
      <c r="J54" s="147"/>
      <c r="K54" s="148"/>
      <c r="L54" s="847">
        <f>Enero!L54+Febrero!L54+Marzo!L54</f>
        <v>3</v>
      </c>
    </row>
    <row r="55" spans="1:12" ht="17.25" thickBot="1">
      <c r="A55" s="4"/>
      <c r="B55" s="4"/>
      <c r="C55" s="4"/>
      <c r="D55" s="4"/>
      <c r="E55" s="797"/>
      <c r="F55" s="20" t="s">
        <v>158</v>
      </c>
      <c r="G55" s="33"/>
      <c r="H55" s="33"/>
      <c r="I55" s="33"/>
      <c r="J55" s="147"/>
      <c r="K55" s="148"/>
      <c r="L55" s="847">
        <f>Enero!L55+Febrero!L55+Marzo!L55</f>
        <v>0</v>
      </c>
    </row>
    <row r="56" spans="1:12" ht="17.25" thickBot="1">
      <c r="A56" s="4"/>
      <c r="B56" s="4"/>
      <c r="C56" s="4"/>
      <c r="D56" s="4"/>
      <c r="E56" s="797"/>
      <c r="F56" s="20" t="s">
        <v>159</v>
      </c>
      <c r="G56" s="33"/>
      <c r="H56" s="33"/>
      <c r="I56" s="33"/>
      <c r="J56" s="149"/>
      <c r="K56" s="150"/>
      <c r="L56" s="847">
        <f>Enero!L56+Febrero!L56+Marzo!L56</f>
        <v>0</v>
      </c>
    </row>
    <row r="57" spans="1:12" ht="17.25" thickBot="1">
      <c r="A57" s="4"/>
      <c r="B57" s="4"/>
      <c r="D57" s="4"/>
      <c r="E57" s="797"/>
      <c r="F57" s="21" t="s">
        <v>160</v>
      </c>
      <c r="G57" s="34"/>
      <c r="H57" s="34"/>
      <c r="I57" s="34"/>
      <c r="J57" s="151"/>
      <c r="K57" s="185"/>
      <c r="L57" s="847">
        <f>Enero!L57+Febrero!L57+Marzo!L57</f>
        <v>4</v>
      </c>
    </row>
    <row r="58" spans="2:12" ht="9.75" customHeight="1">
      <c r="B58" s="5" t="s">
        <v>45</v>
      </c>
      <c r="E58" s="794"/>
      <c r="F58" s="794"/>
      <c r="G58" s="794"/>
      <c r="H58" s="794"/>
      <c r="I58" s="794"/>
      <c r="J58" s="795"/>
      <c r="K58" s="796"/>
      <c r="L58" s="796"/>
    </row>
    <row r="59" spans="1:12" ht="4.5" customHeight="1">
      <c r="A59" s="789"/>
      <c r="B59" s="790"/>
      <c r="C59" s="789"/>
      <c r="D59" s="789"/>
      <c r="E59" s="791"/>
      <c r="F59" s="791"/>
      <c r="G59" s="791"/>
      <c r="H59" s="791"/>
      <c r="I59" s="791"/>
      <c r="J59" s="792"/>
      <c r="K59" s="793"/>
      <c r="L59" s="793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753" t="s">
        <v>1</v>
      </c>
      <c r="B64" s="1755" t="s">
        <v>46</v>
      </c>
      <c r="C64" s="848"/>
      <c r="D64" s="1764" t="s">
        <v>795</v>
      </c>
      <c r="E64" s="1764"/>
      <c r="F64" s="1765"/>
      <c r="G64" s="1766" t="s">
        <v>798</v>
      </c>
      <c r="H64" s="1768" t="s">
        <v>827</v>
      </c>
      <c r="I64" s="1757" t="s">
        <v>78</v>
      </c>
      <c r="J64" s="1757" t="s">
        <v>79</v>
      </c>
      <c r="K64" s="1757" t="s">
        <v>80</v>
      </c>
      <c r="L64" s="1759" t="s">
        <v>829</v>
      </c>
    </row>
    <row r="65" spans="1:20" ht="28.5" customHeight="1" thickBot="1">
      <c r="A65" s="1754"/>
      <c r="B65" s="1756"/>
      <c r="C65" s="849" t="s">
        <v>47</v>
      </c>
      <c r="D65" s="218" t="s">
        <v>796</v>
      </c>
      <c r="E65" s="218" t="s">
        <v>797</v>
      </c>
      <c r="F65" s="850" t="s">
        <v>48</v>
      </c>
      <c r="G65" s="1767"/>
      <c r="H65" s="1769"/>
      <c r="I65" s="1758"/>
      <c r="J65" s="1758"/>
      <c r="K65" s="1758"/>
      <c r="L65" s="1760"/>
      <c r="N65" t="s">
        <v>828</v>
      </c>
      <c r="S65" s="1020" t="s">
        <v>825</v>
      </c>
      <c r="T65" s="1020">
        <f>COUNTIF(T66:T77,"&gt;0")</f>
        <v>3</v>
      </c>
    </row>
    <row r="66" spans="1:20" ht="15.75" thickBot="1">
      <c r="A66" s="56" t="s">
        <v>130</v>
      </c>
      <c r="B66" s="809">
        <f>Enero!B66+Febrero!B66+Marzo!B66</f>
        <v>0</v>
      </c>
      <c r="C66" s="809">
        <f>Enero!C66+Febrero!C66+Marzo!C66</f>
        <v>0</v>
      </c>
      <c r="D66" s="809">
        <f>Enero!D66+Febrero!D66+Marzo!D66</f>
        <v>0</v>
      </c>
      <c r="E66" s="809">
        <f>Enero!E66+Febrero!E66+Marzo!E66</f>
        <v>0</v>
      </c>
      <c r="F66" s="85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52">
        <f>SUM(H66*$N$66)</f>
        <v>0</v>
      </c>
      <c r="J66" s="1053">
        <f>_xlfn.IFERROR(SUM(G66/(I66))*100,0)</f>
        <v>0</v>
      </c>
      <c r="K66" s="1054">
        <f>_xlfn.IFERROR(SUM(G66/F66),0)</f>
        <v>0</v>
      </c>
      <c r="L66" s="58">
        <f>_xlfn.IFERROR((Enero!L66+Febrero!L66+Marzo!L66)/$T$65,0)</f>
        <v>0</v>
      </c>
      <c r="N66">
        <f>SUM(T66:T77)</f>
        <v>90</v>
      </c>
      <c r="S66" s="1050" t="s">
        <v>771</v>
      </c>
      <c r="T66" s="1051">
        <f>Enero!$N$66</f>
        <v>31</v>
      </c>
    </row>
    <row r="67" spans="1:20" ht="15" customHeight="1">
      <c r="A67" s="56" t="s">
        <v>131</v>
      </c>
      <c r="B67" s="809">
        <f>Enero!B67+Febrero!B67+Marzo!B67</f>
        <v>372</v>
      </c>
      <c r="C67" s="809">
        <f>Enero!C67+Febrero!C67+Marzo!C67</f>
        <v>299</v>
      </c>
      <c r="D67" s="809">
        <f>Enero!D67+Febrero!D67+Marzo!D67</f>
        <v>0</v>
      </c>
      <c r="E67" s="809">
        <f>Enero!E67+Febrero!E67+Marzo!E67</f>
        <v>0</v>
      </c>
      <c r="F67" s="852">
        <f aca="true" t="shared" si="2" ref="F67:F85">E67+D67+C67</f>
        <v>299</v>
      </c>
      <c r="G67" s="159">
        <f>Enero!G67+Febrero!G67+Marzo!G67</f>
        <v>1086</v>
      </c>
      <c r="H67" s="159">
        <f>_xlfn.IFERROR((Enero!H67+Febrero!H67+Marzo!H67)/$T$65,0)</f>
        <v>22</v>
      </c>
      <c r="I67" s="1052">
        <f aca="true" t="shared" si="3" ref="I67:I85">SUM(H67*$N$66)</f>
        <v>1980</v>
      </c>
      <c r="J67" s="1053">
        <f aca="true" t="shared" si="4" ref="J67:J85">_xlfn.IFERROR(SUM(G67/(I67))*100,0)</f>
        <v>54.848484848484844</v>
      </c>
      <c r="K67" s="1054">
        <f aca="true" t="shared" si="5" ref="K67:K85">_xlfn.IFERROR(SUM(G67/F67),0)</f>
        <v>3.632107023411371</v>
      </c>
      <c r="L67" s="58">
        <f>_xlfn.IFERROR((Enero!L67+Febrero!L67+Marzo!L67)/$T$65,0)</f>
        <v>8</v>
      </c>
      <c r="N67" s="1210" t="s">
        <v>830</v>
      </c>
      <c r="O67" s="1211"/>
      <c r="P67" s="1212"/>
      <c r="Q67" s="1192" t="s">
        <v>834</v>
      </c>
      <c r="R67" s="1193"/>
      <c r="S67" s="1194"/>
      <c r="T67" s="1051">
        <f>Febrero!$N$66</f>
        <v>28</v>
      </c>
    </row>
    <row r="68" spans="1:20" ht="15">
      <c r="A68" s="57" t="s">
        <v>132</v>
      </c>
      <c r="B68" s="809">
        <f>Enero!B68+Febrero!B68+Marzo!B68</f>
        <v>750</v>
      </c>
      <c r="C68" s="809">
        <f>Enero!C68+Febrero!C68+Marzo!C68</f>
        <v>584</v>
      </c>
      <c r="D68" s="809">
        <f>Enero!D68+Febrero!D68+Marzo!D68</f>
        <v>0</v>
      </c>
      <c r="E68" s="809">
        <f>Enero!E68+Febrero!E68+Marzo!E68</f>
        <v>0</v>
      </c>
      <c r="F68" s="852">
        <f t="shared" si="2"/>
        <v>584</v>
      </c>
      <c r="G68" s="159">
        <f>Enero!G68+Febrero!G68+Marzo!G68</f>
        <v>1637</v>
      </c>
      <c r="H68" s="159">
        <f>_xlfn.IFERROR((Enero!H68+Febrero!H68+Marzo!H68)/$T$65,0)</f>
        <v>20</v>
      </c>
      <c r="I68" s="1052">
        <f t="shared" si="3"/>
        <v>1800</v>
      </c>
      <c r="J68" s="1053">
        <f t="shared" si="4"/>
        <v>90.94444444444446</v>
      </c>
      <c r="K68" s="1054">
        <f t="shared" si="5"/>
        <v>2.8030821917808217</v>
      </c>
      <c r="L68" s="58">
        <f>_xlfn.IFERROR((Enero!L68+Febrero!L68+Marzo!L68)/$T$65,0)</f>
        <v>14.333333333333334</v>
      </c>
      <c r="N68" s="1213"/>
      <c r="O68" s="1214"/>
      <c r="P68" s="1215"/>
      <c r="Q68" s="1195"/>
      <c r="R68" s="1196"/>
      <c r="S68" s="1197"/>
      <c r="T68" s="1051">
        <f>Marzo!$N$66</f>
        <v>31</v>
      </c>
    </row>
    <row r="69" spans="1:20" ht="15">
      <c r="A69" s="56" t="s">
        <v>133</v>
      </c>
      <c r="B69" s="809">
        <f>Enero!B69+Febrero!B69+Marzo!B69</f>
        <v>0</v>
      </c>
      <c r="C69" s="809">
        <f>Enero!C69+Febrero!C69+Marzo!C69</f>
        <v>173</v>
      </c>
      <c r="D69" s="809">
        <f>Enero!D69+Febrero!D69+Marzo!D69</f>
        <v>0</v>
      </c>
      <c r="E69" s="809">
        <f>Enero!E69+Febrero!E69+Marzo!E69</f>
        <v>0</v>
      </c>
      <c r="F69" s="852">
        <f t="shared" si="2"/>
        <v>173</v>
      </c>
      <c r="G69" s="159">
        <f>Enero!G69+Febrero!G69+Marzo!G69</f>
        <v>484</v>
      </c>
      <c r="H69" s="159">
        <f>_xlfn.IFERROR((Enero!H69+Febrero!H69+Marzo!H69)/$T$65,0)</f>
        <v>14</v>
      </c>
      <c r="I69" s="1052">
        <f t="shared" si="3"/>
        <v>1260</v>
      </c>
      <c r="J69" s="1053">
        <f t="shared" si="4"/>
        <v>38.41269841269842</v>
      </c>
      <c r="K69" s="1054">
        <f t="shared" si="5"/>
        <v>2.7976878612716765</v>
      </c>
      <c r="L69" s="58">
        <f>_xlfn.IFERROR((Enero!L69+Febrero!L69+Marzo!L69)/$T$65,0)</f>
        <v>7</v>
      </c>
      <c r="N69" s="1213"/>
      <c r="O69" s="1214"/>
      <c r="P69" s="1215"/>
      <c r="Q69" s="1195"/>
      <c r="R69" s="1196"/>
      <c r="S69" s="1197"/>
      <c r="T69" s="1051"/>
    </row>
    <row r="70" spans="1:20" ht="15.75" thickBot="1">
      <c r="A70" s="56" t="s">
        <v>134</v>
      </c>
      <c r="B70" s="809">
        <f>Enero!B70+Febrero!B70+Marzo!B70</f>
        <v>863</v>
      </c>
      <c r="C70" s="809">
        <f>Enero!C70+Febrero!C70+Marzo!C70</f>
        <v>560</v>
      </c>
      <c r="D70" s="809">
        <f>Enero!D70+Febrero!D70+Marzo!D70</f>
        <v>6</v>
      </c>
      <c r="E70" s="809">
        <f>Enero!E70+Febrero!E70+Marzo!E70</f>
        <v>58</v>
      </c>
      <c r="F70" s="852">
        <f t="shared" si="2"/>
        <v>624</v>
      </c>
      <c r="G70" s="159">
        <f>Enero!G70+Febrero!G70+Marzo!G70</f>
        <v>2812</v>
      </c>
      <c r="H70" s="159">
        <f>_xlfn.IFERROR((Enero!H70+Febrero!H70+Marzo!H70)/$T$65,0)</f>
        <v>26</v>
      </c>
      <c r="I70" s="1052">
        <f t="shared" si="3"/>
        <v>2340</v>
      </c>
      <c r="J70" s="1053">
        <f t="shared" si="4"/>
        <v>120.17094017094017</v>
      </c>
      <c r="K70" s="1054">
        <f t="shared" si="5"/>
        <v>4.506410256410256</v>
      </c>
      <c r="L70" s="58">
        <f>_xlfn.IFERROR((Enero!L70+Febrero!L70+Marzo!L70)/$T$65,0)</f>
        <v>18</v>
      </c>
      <c r="N70" s="1216"/>
      <c r="O70" s="1217"/>
      <c r="P70" s="1218"/>
      <c r="Q70" s="1198"/>
      <c r="R70" s="1199"/>
      <c r="S70" s="1200"/>
      <c r="T70" s="1051"/>
    </row>
    <row r="71" spans="1:20" ht="15.75" thickBot="1">
      <c r="A71" s="56" t="s">
        <v>135</v>
      </c>
      <c r="B71" s="809">
        <f>Enero!B71+Febrero!B71+Marzo!B71</f>
        <v>0</v>
      </c>
      <c r="C71" s="809">
        <f>Enero!C71+Febrero!C71+Marzo!C71</f>
        <v>0</v>
      </c>
      <c r="D71" s="809">
        <f>Enero!D71+Febrero!D71+Marzo!D71</f>
        <v>0</v>
      </c>
      <c r="E71" s="809">
        <f>Enero!E71+Febrero!E71+Marzo!E71</f>
        <v>0</v>
      </c>
      <c r="F71" s="85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52">
        <f t="shared" si="3"/>
        <v>0</v>
      </c>
      <c r="J71" s="1053">
        <f t="shared" si="4"/>
        <v>0</v>
      </c>
      <c r="K71" s="1054">
        <f t="shared" si="5"/>
        <v>0</v>
      </c>
      <c r="L71" s="58">
        <f>_xlfn.IFERROR((Enero!L71+Febrero!L71+Marzo!L71)/$T$65,0)</f>
        <v>0</v>
      </c>
      <c r="O71" s="1018"/>
      <c r="T71" s="1051"/>
    </row>
    <row r="72" spans="1:20" ht="15" customHeight="1">
      <c r="A72" s="56" t="s">
        <v>136</v>
      </c>
      <c r="B72" s="809">
        <f>Enero!B72+Febrero!B72+Marzo!B72</f>
        <v>0</v>
      </c>
      <c r="C72" s="809">
        <f>Enero!C72+Febrero!C72+Marzo!C72</f>
        <v>0</v>
      </c>
      <c r="D72" s="809">
        <f>Enero!D72+Febrero!D72+Marzo!D72</f>
        <v>0</v>
      </c>
      <c r="E72" s="809">
        <f>Enero!E72+Febrero!E72+Marzo!E72</f>
        <v>0</v>
      </c>
      <c r="F72" s="85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52">
        <f t="shared" si="3"/>
        <v>0</v>
      </c>
      <c r="J72" s="1053">
        <f t="shared" si="4"/>
        <v>0</v>
      </c>
      <c r="K72" s="1054">
        <f t="shared" si="5"/>
        <v>0</v>
      </c>
      <c r="L72" s="58">
        <f>_xlfn.IFERROR((Enero!L72+Febrero!L72+Marzo!L72)/$T$65,0)</f>
        <v>0</v>
      </c>
      <c r="N72" s="1192" t="s">
        <v>831</v>
      </c>
      <c r="O72" s="1193"/>
      <c r="P72" s="1194"/>
      <c r="Q72" s="1201" t="s">
        <v>835</v>
      </c>
      <c r="R72" s="1202"/>
      <c r="S72" s="1203"/>
      <c r="T72" s="1051"/>
    </row>
    <row r="73" spans="1:20" ht="15">
      <c r="A73" s="56" t="s">
        <v>137</v>
      </c>
      <c r="B73" s="809">
        <f>Enero!B73+Febrero!B73+Marzo!B73</f>
        <v>0</v>
      </c>
      <c r="C73" s="809">
        <f>Enero!C73+Febrero!C73+Marzo!C73</f>
        <v>1</v>
      </c>
      <c r="D73" s="809">
        <f>Enero!D73+Febrero!D73+Marzo!D73</f>
        <v>0</v>
      </c>
      <c r="E73" s="809">
        <f>Enero!E73+Febrero!E73+Marzo!E73</f>
        <v>0</v>
      </c>
      <c r="F73" s="852">
        <f t="shared" si="2"/>
        <v>1</v>
      </c>
      <c r="G73" s="159">
        <f>Enero!G73+Febrero!G73+Marzo!G73</f>
        <v>6</v>
      </c>
      <c r="H73" s="159">
        <f>_xlfn.IFERROR((Enero!H73+Febrero!H73+Marzo!H73)/$T$65,0)</f>
        <v>0</v>
      </c>
      <c r="I73" s="1052">
        <f t="shared" si="3"/>
        <v>0</v>
      </c>
      <c r="J73" s="1053">
        <f t="shared" si="4"/>
        <v>0</v>
      </c>
      <c r="K73" s="1054">
        <f t="shared" si="5"/>
        <v>6</v>
      </c>
      <c r="L73" s="58">
        <f>_xlfn.IFERROR((Enero!L73+Febrero!L73+Marzo!L73)/$T$65,0)</f>
        <v>0</v>
      </c>
      <c r="N73" s="1195"/>
      <c r="O73" s="1196"/>
      <c r="P73" s="1197"/>
      <c r="Q73" s="1204"/>
      <c r="R73" s="1205"/>
      <c r="S73" s="1206"/>
      <c r="T73" s="1051"/>
    </row>
    <row r="74" spans="1:20" ht="15.75" thickBot="1">
      <c r="A74" s="56" t="s">
        <v>138</v>
      </c>
      <c r="B74" s="809">
        <f>Enero!B74+Febrero!B74+Marzo!B74</f>
        <v>0</v>
      </c>
      <c r="C74" s="809">
        <f>Enero!C74+Febrero!C74+Marzo!C74</f>
        <v>0</v>
      </c>
      <c r="D74" s="809">
        <f>Enero!D74+Febrero!D74+Marzo!D74</f>
        <v>0</v>
      </c>
      <c r="E74" s="809">
        <f>Enero!E74+Febrero!E74+Marzo!E74</f>
        <v>0</v>
      </c>
      <c r="F74" s="85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52">
        <f t="shared" si="3"/>
        <v>0</v>
      </c>
      <c r="J74" s="1053">
        <f t="shared" si="4"/>
        <v>0</v>
      </c>
      <c r="K74" s="1054">
        <f t="shared" si="5"/>
        <v>0</v>
      </c>
      <c r="L74" s="58">
        <f>_xlfn.IFERROR((Enero!L74+Febrero!L74+Marzo!L74)/$T$65,0)</f>
        <v>0</v>
      </c>
      <c r="N74" s="1198"/>
      <c r="O74" s="1199"/>
      <c r="P74" s="1200"/>
      <c r="Q74" s="1207"/>
      <c r="R74" s="1208"/>
      <c r="S74" s="1209"/>
      <c r="T74" s="1051"/>
    </row>
    <row r="75" spans="1:16" ht="15" customHeight="1">
      <c r="A75" s="56" t="s">
        <v>139</v>
      </c>
      <c r="B75" s="809">
        <f>Enero!B75+Febrero!B75+Marzo!B75</f>
        <v>0</v>
      </c>
      <c r="C75" s="809">
        <f>Enero!C75+Febrero!C75+Marzo!C75</f>
        <v>0</v>
      </c>
      <c r="D75" s="809">
        <f>Enero!D75+Febrero!D75+Marzo!D75</f>
        <v>0</v>
      </c>
      <c r="E75" s="809">
        <f>Enero!E75+Febrero!E75+Marzo!E75</f>
        <v>0</v>
      </c>
      <c r="F75" s="85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52">
        <f t="shared" si="3"/>
        <v>0</v>
      </c>
      <c r="J75" s="1053">
        <f t="shared" si="4"/>
        <v>0</v>
      </c>
      <c r="K75" s="1054">
        <f t="shared" si="5"/>
        <v>0</v>
      </c>
      <c r="L75" s="58">
        <f>_xlfn.IFERROR((Enero!L75+Febrero!L75+Marzo!L75)/$T$65,0)</f>
        <v>0</v>
      </c>
      <c r="N75" s="1213" t="s">
        <v>832</v>
      </c>
      <c r="O75" s="1214"/>
      <c r="P75" s="1215"/>
    </row>
    <row r="76" spans="1:16" ht="15">
      <c r="A76" s="56" t="s">
        <v>140</v>
      </c>
      <c r="B76" s="809">
        <f>Enero!B76+Febrero!B76+Marzo!B76</f>
        <v>432</v>
      </c>
      <c r="C76" s="809">
        <f>Enero!C76+Febrero!C76+Marzo!C76</f>
        <v>408</v>
      </c>
      <c r="D76" s="809">
        <f>Enero!D76+Febrero!D76+Marzo!D76</f>
        <v>2</v>
      </c>
      <c r="E76" s="809">
        <f>Enero!E76+Febrero!E76+Marzo!E76</f>
        <v>1</v>
      </c>
      <c r="F76" s="852">
        <f t="shared" si="2"/>
        <v>411</v>
      </c>
      <c r="G76" s="159">
        <f>Enero!G76+Febrero!G76+Marzo!G76</f>
        <v>1594</v>
      </c>
      <c r="H76" s="159">
        <f>_xlfn.IFERROR((Enero!H76+Febrero!H76+Marzo!H76)/$T$65,0)</f>
        <v>11</v>
      </c>
      <c r="I76" s="1052">
        <f t="shared" si="3"/>
        <v>990</v>
      </c>
      <c r="J76" s="1053">
        <f t="shared" si="4"/>
        <v>161.010101010101</v>
      </c>
      <c r="K76" s="1054">
        <f t="shared" si="5"/>
        <v>3.878345498783455</v>
      </c>
      <c r="L76" s="58">
        <f>_xlfn.IFERROR((Enero!L76+Febrero!L76+Marzo!L76)/$T$65,0)</f>
        <v>8</v>
      </c>
      <c r="N76" s="1213"/>
      <c r="O76" s="1214"/>
      <c r="P76" s="1215"/>
    </row>
    <row r="77" spans="1:16" ht="15">
      <c r="A77" s="57" t="s">
        <v>141</v>
      </c>
      <c r="B77" s="809">
        <f>Enero!B77+Febrero!B77+Marzo!B77</f>
        <v>0</v>
      </c>
      <c r="C77" s="809">
        <f>Enero!C77+Febrero!C77+Marzo!C77</f>
        <v>0</v>
      </c>
      <c r="D77" s="809">
        <f>Enero!D77+Febrero!D77+Marzo!D77</f>
        <v>0</v>
      </c>
      <c r="E77" s="809">
        <f>Enero!E77+Febrero!E77+Marzo!E77</f>
        <v>0</v>
      </c>
      <c r="F77" s="852">
        <f t="shared" si="2"/>
        <v>0</v>
      </c>
      <c r="G77" s="159">
        <f>Enero!G77+Febrero!G77+Marzo!G77</f>
        <v>0</v>
      </c>
      <c r="H77" s="159">
        <f>_xlfn.IFERROR((Enero!H77+Febrero!H77+Marzo!H77)/$T$65,0)</f>
        <v>0</v>
      </c>
      <c r="I77" s="1052">
        <f t="shared" si="3"/>
        <v>0</v>
      </c>
      <c r="J77" s="1053">
        <f t="shared" si="4"/>
        <v>0</v>
      </c>
      <c r="K77" s="1054">
        <f t="shared" si="5"/>
        <v>0</v>
      </c>
      <c r="L77" s="58">
        <f>_xlfn.IFERROR((Enero!L77+Febrero!L77+Marzo!L77)/$T$65,0)</f>
        <v>0</v>
      </c>
      <c r="N77" s="1213"/>
      <c r="O77" s="1214"/>
      <c r="P77" s="1215"/>
    </row>
    <row r="78" spans="1:16" ht="15.75" thickBot="1">
      <c r="A78" s="56" t="s">
        <v>142</v>
      </c>
      <c r="B78" s="809">
        <f>Enero!B78+Febrero!B78+Marzo!B78</f>
        <v>0</v>
      </c>
      <c r="C78" s="809">
        <f>Enero!C78+Febrero!C78+Marzo!C78</f>
        <v>6</v>
      </c>
      <c r="D78" s="809">
        <f>Enero!D78+Febrero!D78+Marzo!D78</f>
        <v>0</v>
      </c>
      <c r="E78" s="809">
        <f>Enero!E78+Febrero!E78+Marzo!E78</f>
        <v>0</v>
      </c>
      <c r="F78" s="852">
        <f t="shared" si="2"/>
        <v>6</v>
      </c>
      <c r="G78" s="159">
        <f>Enero!G78+Febrero!G78+Marzo!G78</f>
        <v>32</v>
      </c>
      <c r="H78" s="159">
        <f>_xlfn.IFERROR((Enero!H78+Febrero!H78+Marzo!H78)/$T$65,0)</f>
        <v>3</v>
      </c>
      <c r="I78" s="1052">
        <f t="shared" si="3"/>
        <v>270</v>
      </c>
      <c r="J78" s="1053">
        <f t="shared" si="4"/>
        <v>11.851851851851853</v>
      </c>
      <c r="K78" s="1054">
        <f t="shared" si="5"/>
        <v>5.333333333333333</v>
      </c>
      <c r="L78" s="58">
        <f>_xlfn.IFERROR((Enero!L78+Febrero!L78+Marzo!L78)/$T$65,0)</f>
        <v>0</v>
      </c>
      <c r="N78" s="1216"/>
      <c r="O78" s="1217"/>
      <c r="P78" s="1218"/>
    </row>
    <row r="79" spans="1:16" ht="15" customHeight="1">
      <c r="A79" s="56" t="s">
        <v>143</v>
      </c>
      <c r="B79" s="809">
        <f>Enero!B79+Febrero!B79+Marzo!B79</f>
        <v>0</v>
      </c>
      <c r="C79" s="809">
        <f>Enero!C79+Febrero!C79+Marzo!C79</f>
        <v>0</v>
      </c>
      <c r="D79" s="809">
        <f>Enero!D79+Febrero!D79+Marzo!D79</f>
        <v>0</v>
      </c>
      <c r="E79" s="809">
        <f>Enero!E79+Febrero!E79+Marzo!E79</f>
        <v>0</v>
      </c>
      <c r="F79" s="85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52">
        <f t="shared" si="3"/>
        <v>0</v>
      </c>
      <c r="J79" s="1053">
        <f t="shared" si="4"/>
        <v>0</v>
      </c>
      <c r="K79" s="1054">
        <f t="shared" si="5"/>
        <v>0</v>
      </c>
      <c r="L79" s="58">
        <f>_xlfn.IFERROR((Enero!L79+Febrero!L79+Marzo!L79)/$T$65,0)</f>
        <v>0</v>
      </c>
      <c r="N79" s="1192" t="s">
        <v>833</v>
      </c>
      <c r="O79" s="1193"/>
      <c r="P79" s="1194"/>
    </row>
    <row r="80" spans="1:16" ht="15">
      <c r="A80" s="56" t="s">
        <v>144</v>
      </c>
      <c r="B80" s="809">
        <f>Enero!B80+Febrero!B80+Marzo!B80</f>
        <v>0</v>
      </c>
      <c r="C80" s="809">
        <f>Enero!C80+Febrero!C80+Marzo!C80</f>
        <v>4</v>
      </c>
      <c r="D80" s="809">
        <f>Enero!D80+Febrero!D80+Marzo!D80</f>
        <v>0</v>
      </c>
      <c r="E80" s="809">
        <f>Enero!E80+Febrero!E80+Marzo!E80</f>
        <v>0</v>
      </c>
      <c r="F80" s="852">
        <f t="shared" si="2"/>
        <v>4</v>
      </c>
      <c r="G80" s="159">
        <f>Enero!G80+Febrero!G80+Marzo!G80</f>
        <v>16</v>
      </c>
      <c r="H80" s="159">
        <f>_xlfn.IFERROR((Enero!H80+Febrero!H80+Marzo!H80)/$T$65,0)</f>
        <v>1</v>
      </c>
      <c r="I80" s="1052">
        <f t="shared" si="3"/>
        <v>90</v>
      </c>
      <c r="J80" s="1053">
        <f t="shared" si="4"/>
        <v>17.77777777777778</v>
      </c>
      <c r="K80" s="1054">
        <f t="shared" si="5"/>
        <v>4</v>
      </c>
      <c r="L80" s="58">
        <f>_xlfn.IFERROR((Enero!L80+Febrero!L80+Marzo!L80)/$T$65,0)</f>
        <v>0</v>
      </c>
      <c r="N80" s="1195"/>
      <c r="O80" s="1196"/>
      <c r="P80" s="1197"/>
    </row>
    <row r="81" spans="1:16" ht="15">
      <c r="A81" s="56" t="s">
        <v>145</v>
      </c>
      <c r="B81" s="809">
        <f>Enero!B81+Febrero!B81+Marzo!B81</f>
        <v>0</v>
      </c>
      <c r="C81" s="809">
        <f>Enero!C81+Febrero!C81+Marzo!C81</f>
        <v>0</v>
      </c>
      <c r="D81" s="809">
        <f>Enero!D81+Febrero!D81+Marzo!D81</f>
        <v>0</v>
      </c>
      <c r="E81" s="809">
        <f>Enero!E81+Febrero!E81+Marzo!E81</f>
        <v>0</v>
      </c>
      <c r="F81" s="85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52">
        <f t="shared" si="3"/>
        <v>0</v>
      </c>
      <c r="J81" s="1053">
        <f t="shared" si="4"/>
        <v>0</v>
      </c>
      <c r="K81" s="1054">
        <f t="shared" si="5"/>
        <v>0</v>
      </c>
      <c r="L81" s="58">
        <f>_xlfn.IFERROR((Enero!L81+Febrero!L81+Marzo!L81)/$T$65,0)</f>
        <v>0</v>
      </c>
      <c r="N81" s="1195"/>
      <c r="O81" s="1196"/>
      <c r="P81" s="1197"/>
    </row>
    <row r="82" spans="1:16" ht="15.75" thickBot="1">
      <c r="A82" s="56" t="s">
        <v>146</v>
      </c>
      <c r="B82" s="809">
        <f>Enero!B82+Febrero!B82+Marzo!B82</f>
        <v>0</v>
      </c>
      <c r="C82" s="809">
        <f>Enero!C82+Febrero!C82+Marzo!C82</f>
        <v>48</v>
      </c>
      <c r="D82" s="809">
        <f>Enero!D82+Febrero!D82+Marzo!D82</f>
        <v>0</v>
      </c>
      <c r="E82" s="809">
        <f>Enero!E82+Febrero!E82+Marzo!E82</f>
        <v>0</v>
      </c>
      <c r="F82" s="852">
        <f t="shared" si="2"/>
        <v>48</v>
      </c>
      <c r="G82" s="159">
        <f>Enero!G82+Febrero!G82+Marzo!G82</f>
        <v>492</v>
      </c>
      <c r="H82" s="159">
        <f>_xlfn.IFERROR((Enero!H82+Febrero!H82+Marzo!H82)/$T$65,0)</f>
        <v>8</v>
      </c>
      <c r="I82" s="1052">
        <f t="shared" si="3"/>
        <v>720</v>
      </c>
      <c r="J82" s="1053">
        <f t="shared" si="4"/>
        <v>68.33333333333333</v>
      </c>
      <c r="K82" s="1054">
        <f t="shared" si="5"/>
        <v>10.25</v>
      </c>
      <c r="L82" s="58">
        <f>_xlfn.IFERROR((Enero!L82+Febrero!L82+Marzo!L82)/$T$65,0)</f>
        <v>4</v>
      </c>
      <c r="N82" s="1198"/>
      <c r="O82" s="1199"/>
      <c r="P82" s="1200"/>
    </row>
    <row r="83" spans="1:12" ht="15">
      <c r="A83" s="56" t="s">
        <v>147</v>
      </c>
      <c r="B83" s="809">
        <f>Enero!B83+Febrero!B83+Marzo!B83</f>
        <v>0</v>
      </c>
      <c r="C83" s="809">
        <f>Enero!C83+Febrero!C83+Marzo!C83</f>
        <v>98</v>
      </c>
      <c r="D83" s="809">
        <f>Enero!D83+Febrero!D83+Marzo!D83</f>
        <v>0</v>
      </c>
      <c r="E83" s="809">
        <f>Enero!E83+Febrero!E83+Marzo!E83</f>
        <v>0</v>
      </c>
      <c r="F83" s="852">
        <f t="shared" si="2"/>
        <v>98</v>
      </c>
      <c r="G83" s="159">
        <f>Enero!G83+Febrero!G83+Marzo!G83</f>
        <v>520</v>
      </c>
      <c r="H83" s="159">
        <f>_xlfn.IFERROR((Enero!H83+Febrero!H83+Marzo!H83)/$T$65,0)</f>
        <v>7</v>
      </c>
      <c r="I83" s="1052">
        <f t="shared" si="3"/>
        <v>630</v>
      </c>
      <c r="J83" s="1053">
        <f t="shared" si="4"/>
        <v>82.53968253968253</v>
      </c>
      <c r="K83" s="1054">
        <f t="shared" si="5"/>
        <v>5.3061224489795915</v>
      </c>
      <c r="L83" s="58">
        <f>_xlfn.IFERROR((Enero!L83+Febrero!L83+Marzo!L83)/$T$65,0)</f>
        <v>6</v>
      </c>
    </row>
    <row r="84" spans="1:12" ht="15">
      <c r="A84" s="56" t="s">
        <v>148</v>
      </c>
      <c r="B84" s="809">
        <f>Enero!B84+Febrero!B84+Marzo!B84</f>
        <v>0</v>
      </c>
      <c r="C84" s="809">
        <f>Enero!C84+Febrero!C84+Marzo!C84</f>
        <v>89</v>
      </c>
      <c r="D84" s="809">
        <f>Enero!D84+Febrero!D84+Marzo!D84</f>
        <v>0</v>
      </c>
      <c r="E84" s="809">
        <f>Enero!E84+Febrero!E84+Marzo!E84</f>
        <v>19</v>
      </c>
      <c r="F84" s="852">
        <f t="shared" si="2"/>
        <v>108</v>
      </c>
      <c r="G84" s="159">
        <f>Enero!G84+Febrero!G84+Marzo!G84</f>
        <v>606</v>
      </c>
      <c r="H84" s="159">
        <f>_xlfn.IFERROR((Enero!H84+Febrero!H84+Marzo!H84)/$T$65,0)</f>
        <v>7</v>
      </c>
      <c r="I84" s="1052">
        <f t="shared" si="3"/>
        <v>630</v>
      </c>
      <c r="J84" s="1053">
        <f t="shared" si="4"/>
        <v>96.19047619047619</v>
      </c>
      <c r="K84" s="1054">
        <f t="shared" si="5"/>
        <v>5.611111111111111</v>
      </c>
      <c r="L84" s="58">
        <f>_xlfn.IFERROR((Enero!L84+Febrero!L84+Marzo!L84)/$T$65,0)</f>
        <v>4</v>
      </c>
    </row>
    <row r="85" spans="1:12" ht="15">
      <c r="A85" s="56" t="s">
        <v>149</v>
      </c>
      <c r="B85" s="809">
        <f>Enero!B85+Febrero!B85+Marzo!B85</f>
        <v>0</v>
      </c>
      <c r="C85" s="809">
        <f>Enero!C85+Febrero!C85+Marzo!C85</f>
        <v>70</v>
      </c>
      <c r="D85" s="809">
        <f>Enero!D85+Febrero!D85+Marzo!D85</f>
        <v>1</v>
      </c>
      <c r="E85" s="809">
        <f>Enero!E85+Febrero!E85+Marzo!E85</f>
        <v>1</v>
      </c>
      <c r="F85" s="852">
        <f t="shared" si="2"/>
        <v>72</v>
      </c>
      <c r="G85" s="159">
        <f>Enero!G85+Febrero!G85+Marzo!G85</f>
        <v>358</v>
      </c>
      <c r="H85" s="159">
        <f>_xlfn.IFERROR((Enero!H85+Febrero!H85+Marzo!H85)/$T$65,0)</f>
        <v>14</v>
      </c>
      <c r="I85" s="1052">
        <f t="shared" si="3"/>
        <v>1260</v>
      </c>
      <c r="J85" s="1053">
        <f t="shared" si="4"/>
        <v>28.41269841269841</v>
      </c>
      <c r="K85" s="1054">
        <f t="shared" si="5"/>
        <v>4.972222222222222</v>
      </c>
      <c r="L85" s="58">
        <f>_xlfn.IFERROR((Enero!L85+Febrero!L85+Marzo!L85)/$T$65,0)</f>
        <v>1</v>
      </c>
    </row>
    <row r="86" spans="1:12" ht="15.75" thickBot="1">
      <c r="A86" s="853" t="s">
        <v>6</v>
      </c>
      <c r="B86" s="1024">
        <f aca="true" t="shared" si="6" ref="B86:I86">SUM(B66:B85)</f>
        <v>2417</v>
      </c>
      <c r="C86" s="1025">
        <f t="shared" si="6"/>
        <v>2340</v>
      </c>
      <c r="D86" s="1026">
        <f t="shared" si="6"/>
        <v>9</v>
      </c>
      <c r="E86" s="1026">
        <f t="shared" si="6"/>
        <v>79</v>
      </c>
      <c r="F86" s="1026">
        <f t="shared" si="6"/>
        <v>2428</v>
      </c>
      <c r="G86" s="1055">
        <f t="shared" si="6"/>
        <v>9643</v>
      </c>
      <c r="H86" s="1056">
        <f t="shared" si="6"/>
        <v>133</v>
      </c>
      <c r="I86" s="1057">
        <f t="shared" si="6"/>
        <v>11970</v>
      </c>
      <c r="J86" s="1056">
        <f>_xlfn.IFERROR(SUM(G86/I86)*100,0)</f>
        <v>80.55973266499582</v>
      </c>
      <c r="K86" s="1056">
        <f>_xlfn.IFERROR(SUM(G86/F86),0)</f>
        <v>3.9715815485996706</v>
      </c>
      <c r="L86" s="1058">
        <f>SUM(L66:L85)</f>
        <v>70.33333333333334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745" t="s">
        <v>735</v>
      </c>
      <c r="B89" s="1746"/>
      <c r="C89" s="1232" t="s">
        <v>733</v>
      </c>
      <c r="D89" s="1233"/>
      <c r="E89" s="1233"/>
      <c r="F89" s="1233"/>
      <c r="G89" s="1233"/>
      <c r="H89" s="1233"/>
      <c r="I89" s="1233"/>
      <c r="J89" s="123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73"/>
      <c r="B90" s="1774"/>
      <c r="C90" s="854" t="s">
        <v>161</v>
      </c>
      <c r="D90" s="855" t="s">
        <v>49</v>
      </c>
      <c r="E90" s="855" t="s">
        <v>50</v>
      </c>
      <c r="F90" s="855" t="s">
        <v>51</v>
      </c>
      <c r="G90" s="855" t="s">
        <v>52</v>
      </c>
      <c r="H90" s="855" t="s">
        <v>53</v>
      </c>
      <c r="I90" s="856" t="s">
        <v>54</v>
      </c>
      <c r="J90" s="857" t="s">
        <v>162</v>
      </c>
      <c r="K90" s="85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70" t="s">
        <v>41</v>
      </c>
      <c r="B91" s="72" t="s">
        <v>731</v>
      </c>
      <c r="C91" s="815">
        <f>Enero!C91+Febrero!C91+Marzo!C91</f>
        <v>3</v>
      </c>
      <c r="D91" s="815">
        <f>Enero!D91+Febrero!D91+Marzo!D91</f>
        <v>50</v>
      </c>
      <c r="E91" s="815">
        <f>Enero!E91+Febrero!E91+Marzo!E91</f>
        <v>59</v>
      </c>
      <c r="F91" s="815">
        <f>Enero!F91+Febrero!F91+Marzo!F91</f>
        <v>46</v>
      </c>
      <c r="G91" s="815">
        <f>Enero!G91+Febrero!G91+Marzo!G91</f>
        <v>19</v>
      </c>
      <c r="H91" s="815">
        <f>Enero!H91+Febrero!H91+Marzo!H91</f>
        <v>13</v>
      </c>
      <c r="I91" s="815">
        <f>Enero!I91+Febrero!I91+Marzo!I91</f>
        <v>1</v>
      </c>
      <c r="J91" s="815">
        <f>Enero!J91+Febrero!J91+Marzo!J91</f>
        <v>0</v>
      </c>
      <c r="K91" s="859">
        <f aca="true" t="shared" si="7" ref="K91:K99">SUM(J91+I91+H91+G91+F91+E91+D91+C91)</f>
        <v>191</v>
      </c>
      <c r="L91" s="6"/>
      <c r="M91" s="6"/>
      <c r="N91" s="6"/>
      <c r="O91" s="6"/>
      <c r="P91" s="6"/>
      <c r="Q91" s="6"/>
      <c r="R91" s="6"/>
    </row>
    <row r="92" spans="1:11" ht="15">
      <c r="A92" s="1771"/>
      <c r="B92" s="68" t="s">
        <v>730</v>
      </c>
      <c r="C92" s="815">
        <f>Enero!C92+Febrero!C92+Marzo!C92</f>
        <v>2</v>
      </c>
      <c r="D92" s="815">
        <f>Enero!D92+Febrero!D92+Marzo!D92</f>
        <v>64</v>
      </c>
      <c r="E92" s="815">
        <f>Enero!E92+Febrero!E92+Marzo!E92</f>
        <v>113</v>
      </c>
      <c r="F92" s="815">
        <f>Enero!F92+Febrero!F92+Marzo!F92</f>
        <v>74</v>
      </c>
      <c r="G92" s="815">
        <f>Enero!G92+Febrero!G92+Marzo!G92</f>
        <v>42</v>
      </c>
      <c r="H92" s="815">
        <f>Enero!H92+Febrero!H92+Marzo!H92</f>
        <v>14</v>
      </c>
      <c r="I92" s="815">
        <f>Enero!I92+Febrero!I92+Marzo!I92</f>
        <v>4</v>
      </c>
      <c r="J92" s="815">
        <f>Enero!J92+Febrero!J92+Marzo!J92</f>
        <v>1</v>
      </c>
      <c r="K92" s="860">
        <f t="shared" si="7"/>
        <v>314</v>
      </c>
    </row>
    <row r="93" spans="1:11" ht="15.75" thickBot="1">
      <c r="A93" s="1772"/>
      <c r="B93" s="863" t="s">
        <v>6</v>
      </c>
      <c r="C93" s="864">
        <f aca="true" t="shared" si="8" ref="C93:J93">SUM(C91+C92)</f>
        <v>5</v>
      </c>
      <c r="D93" s="865">
        <f t="shared" si="8"/>
        <v>114</v>
      </c>
      <c r="E93" s="865">
        <f t="shared" si="8"/>
        <v>172</v>
      </c>
      <c r="F93" s="865">
        <f t="shared" si="8"/>
        <v>120</v>
      </c>
      <c r="G93" s="865">
        <f t="shared" si="8"/>
        <v>61</v>
      </c>
      <c r="H93" s="865">
        <f t="shared" si="8"/>
        <v>27</v>
      </c>
      <c r="I93" s="865">
        <f t="shared" si="8"/>
        <v>5</v>
      </c>
      <c r="J93" s="866">
        <f t="shared" si="8"/>
        <v>1</v>
      </c>
      <c r="K93" s="861">
        <f t="shared" si="7"/>
        <v>505</v>
      </c>
    </row>
    <row r="94" spans="1:11" ht="15.75" thickBot="1">
      <c r="A94" s="141"/>
      <c r="B94" s="133" t="s">
        <v>729</v>
      </c>
      <c r="C94" s="821">
        <f>Enero!C94+Febrero!C94+Marzo!C94</f>
        <v>0</v>
      </c>
      <c r="D94" s="821">
        <f>Enero!D94+Febrero!D94+Marzo!D94</f>
        <v>0</v>
      </c>
      <c r="E94" s="821">
        <f>Enero!E94+Febrero!E94+Marzo!E94</f>
        <v>0</v>
      </c>
      <c r="F94" s="821">
        <f>Enero!F94+Febrero!F94+Marzo!F94</f>
        <v>2</v>
      </c>
      <c r="G94" s="821">
        <f>Enero!G94+Febrero!G94+Marzo!G94</f>
        <v>1</v>
      </c>
      <c r="H94" s="821">
        <f>Enero!H94+Febrero!H94+Marzo!H94</f>
        <v>0</v>
      </c>
      <c r="I94" s="821">
        <f>Enero!I94+Febrero!I94+Marzo!I94</f>
        <v>0</v>
      </c>
      <c r="J94" s="821">
        <f>Enero!J94+Febrero!J94+Marzo!J94</f>
        <v>0</v>
      </c>
      <c r="K94" s="862">
        <f t="shared" si="7"/>
        <v>3</v>
      </c>
    </row>
    <row r="95" spans="1:11" ht="15.75" thickBot="1">
      <c r="A95" s="1761" t="s">
        <v>55</v>
      </c>
      <c r="B95" s="60" t="s">
        <v>728</v>
      </c>
      <c r="C95" s="821">
        <f>Enero!C95+Febrero!C95+Marzo!C95</f>
        <v>5</v>
      </c>
      <c r="D95" s="821">
        <f>Enero!D95+Febrero!D95+Marzo!D95</f>
        <v>114</v>
      </c>
      <c r="E95" s="821">
        <f>Enero!E95+Febrero!E95+Marzo!E95</f>
        <v>171</v>
      </c>
      <c r="F95" s="821">
        <f>Enero!F95+Febrero!F95+Marzo!F95</f>
        <v>119</v>
      </c>
      <c r="G95" s="821">
        <f>Enero!G95+Febrero!G95+Marzo!G95</f>
        <v>61</v>
      </c>
      <c r="H95" s="821">
        <f>Enero!H95+Febrero!H95+Marzo!H95</f>
        <v>27</v>
      </c>
      <c r="I95" s="821">
        <f>Enero!I95+Febrero!I95+Marzo!I95</f>
        <v>5</v>
      </c>
      <c r="J95" s="821">
        <f>Enero!J95+Febrero!J95+Marzo!J95</f>
        <v>1</v>
      </c>
      <c r="K95" s="859">
        <f t="shared" si="7"/>
        <v>503</v>
      </c>
    </row>
    <row r="96" spans="1:11" ht="15">
      <c r="A96" s="1762"/>
      <c r="B96" s="131" t="s">
        <v>727</v>
      </c>
      <c r="C96" s="821">
        <f>Enero!C96+Febrero!C96+Marzo!C96</f>
        <v>0</v>
      </c>
      <c r="D96" s="821">
        <f>Enero!D96+Febrero!D96+Marzo!D96</f>
        <v>0</v>
      </c>
      <c r="E96" s="821">
        <f>Enero!E96+Febrero!E96+Marzo!E96</f>
        <v>1</v>
      </c>
      <c r="F96" s="821">
        <f>Enero!F96+Febrero!F96+Marzo!F96</f>
        <v>1</v>
      </c>
      <c r="G96" s="821">
        <f>Enero!G96+Febrero!G96+Marzo!G96</f>
        <v>0</v>
      </c>
      <c r="H96" s="821">
        <f>Enero!H96+Febrero!H96+Marzo!H96</f>
        <v>0</v>
      </c>
      <c r="I96" s="821">
        <f>Enero!I96+Febrero!I96+Marzo!I96</f>
        <v>0</v>
      </c>
      <c r="J96" s="821">
        <f>Enero!J96+Febrero!J96+Marzo!J96</f>
        <v>0</v>
      </c>
      <c r="K96" s="860">
        <f t="shared" si="7"/>
        <v>2</v>
      </c>
    </row>
    <row r="97" spans="1:18" ht="15.75" thickBot="1">
      <c r="A97" s="1763"/>
      <c r="B97" s="867" t="s">
        <v>6</v>
      </c>
      <c r="C97" s="868">
        <f>C96+C95</f>
        <v>5</v>
      </c>
      <c r="D97" s="869">
        <f aca="true" t="shared" si="9" ref="D97:J97">D96+D95</f>
        <v>114</v>
      </c>
      <c r="E97" s="869">
        <f t="shared" si="9"/>
        <v>172</v>
      </c>
      <c r="F97" s="869">
        <f t="shared" si="9"/>
        <v>120</v>
      </c>
      <c r="G97" s="869">
        <f t="shared" si="9"/>
        <v>61</v>
      </c>
      <c r="H97" s="869">
        <f t="shared" si="9"/>
        <v>27</v>
      </c>
      <c r="I97" s="869">
        <f t="shared" si="9"/>
        <v>5</v>
      </c>
      <c r="J97" s="870">
        <f t="shared" si="9"/>
        <v>1</v>
      </c>
      <c r="K97" s="861">
        <f t="shared" si="7"/>
        <v>505</v>
      </c>
      <c r="R97" s="18"/>
    </row>
    <row r="98" spans="1:11" ht="15.75" thickBot="1">
      <c r="A98" s="75"/>
      <c r="B98" s="72" t="s">
        <v>726</v>
      </c>
      <c r="C98" s="815">
        <f>Enero!C98+Febrero!C98+Marzo!C98</f>
        <v>2</v>
      </c>
      <c r="D98" s="815">
        <f>Enero!D98+Febrero!D98+Marzo!D98</f>
        <v>18</v>
      </c>
      <c r="E98" s="815">
        <f>Enero!E98+Febrero!E98+Marzo!E98</f>
        <v>24</v>
      </c>
      <c r="F98" s="815">
        <f>Enero!F98+Febrero!F98+Marzo!F98</f>
        <v>15</v>
      </c>
      <c r="G98" s="815">
        <f>Enero!G98+Febrero!G98+Marzo!G98</f>
        <v>23</v>
      </c>
      <c r="H98" s="815">
        <f>Enero!H98+Febrero!H98+Marzo!H98</f>
        <v>7</v>
      </c>
      <c r="I98" s="815">
        <f>Enero!I98+Febrero!I98+Marzo!I98</f>
        <v>3</v>
      </c>
      <c r="J98" s="815">
        <f>Enero!J98+Febrero!J98+Marzo!J98</f>
        <v>1</v>
      </c>
      <c r="K98" s="859">
        <f t="shared" si="7"/>
        <v>93</v>
      </c>
    </row>
    <row r="99" spans="1:11" ht="15.75" thickBot="1">
      <c r="A99" s="76"/>
      <c r="B99" s="77" t="s">
        <v>732</v>
      </c>
      <c r="C99" s="815">
        <f>Enero!C99+Febrero!C99+Marzo!C99</f>
        <v>1</v>
      </c>
      <c r="D99" s="815">
        <f>Enero!D99+Febrero!D99+Marzo!D99</f>
        <v>10</v>
      </c>
      <c r="E99" s="815">
        <f>Enero!E99+Febrero!E99+Marzo!E99</f>
        <v>12</v>
      </c>
      <c r="F99" s="815">
        <f>Enero!F99+Febrero!F99+Marzo!F99</f>
        <v>21</v>
      </c>
      <c r="G99" s="815">
        <f>Enero!G99+Febrero!G99+Marzo!G99</f>
        <v>5</v>
      </c>
      <c r="H99" s="815">
        <f>Enero!H99+Febrero!H99+Marzo!H99</f>
        <v>3</v>
      </c>
      <c r="I99" s="815">
        <f>Enero!I99+Febrero!I99+Marzo!I99</f>
        <v>0</v>
      </c>
      <c r="J99" s="815">
        <f>Enero!J99+Febrero!J99+Marzo!J99</f>
        <v>0</v>
      </c>
      <c r="K99" s="861">
        <f t="shared" si="7"/>
        <v>52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725">
        <f>Enero!F102+Febrero!F102+Marzo!F102</f>
        <v>3434</v>
      </c>
      <c r="G102" s="1726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725">
        <f>Enero!F103+Febrero!F103+Marzo!F103</f>
        <v>6</v>
      </c>
      <c r="G103" s="1726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725">
        <f>Enero!F104+Febrero!F104+Marzo!F104</f>
        <v>30</v>
      </c>
      <c r="G104" s="1726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727">
        <f>Enero!F105+Febrero!F105+Marzo!F105</f>
        <v>69049254</v>
      </c>
      <c r="G105" s="1728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727">
        <f>Enero!F106+Febrero!F106+Marzo!F106</f>
        <v>41114697.2</v>
      </c>
      <c r="G106" s="1728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75" t="s">
        <v>62</v>
      </c>
      <c r="B107" s="1776"/>
      <c r="C107" s="1776"/>
      <c r="D107" s="1776"/>
      <c r="E107" s="1776"/>
      <c r="F107" s="1777">
        <f>SUM(F105+F106)</f>
        <v>110163951.2</v>
      </c>
      <c r="G107" s="1778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735">
        <f>Enero!F108+Febrero!F108+Marzo!F108</f>
        <v>1605733.24</v>
      </c>
      <c r="G108" s="1736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735">
        <f>Enero!F109+Febrero!F109+Marzo!F109</f>
        <v>15301892.46</v>
      </c>
      <c r="G109" s="1736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735">
        <f>Enero!F110+Febrero!F110+Marzo!F110</f>
        <v>1582951.52</v>
      </c>
      <c r="G110" s="1736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735">
        <f>Enero!F111+Febrero!F111+Marzo!F111</f>
        <v>98796915.53999999</v>
      </c>
      <c r="G111" s="1736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75" t="s">
        <v>66</v>
      </c>
      <c r="B112" s="1776"/>
      <c r="C112" s="1776"/>
      <c r="D112" s="1776"/>
      <c r="E112" s="1776"/>
      <c r="F112" s="1777">
        <f>SUM(F108+F109+F110+F111)</f>
        <v>117287492.75999999</v>
      </c>
      <c r="G112" s="1778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733">
        <f>Enero!F113+Febrero!F113+Marzo!F113</f>
        <v>1180687779.1200001</v>
      </c>
      <c r="G113" s="1734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/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priority="3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23">
      <selection activeCell="A34" sqref="A34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819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779" t="s">
        <v>1</v>
      </c>
      <c r="B11" s="871" t="s">
        <v>2</v>
      </c>
      <c r="C11" s="872" t="s">
        <v>724</v>
      </c>
      <c r="D11" s="1781" t="s">
        <v>3</v>
      </c>
      <c r="E11" s="797"/>
      <c r="F11" s="1783" t="s">
        <v>725</v>
      </c>
      <c r="G11" s="1784"/>
      <c r="H11" s="1784"/>
      <c r="I11" s="1785"/>
      <c r="J11" s="880" t="s">
        <v>4</v>
      </c>
      <c r="K11" s="881" t="s">
        <v>5</v>
      </c>
      <c r="L11" s="1789" t="s">
        <v>6</v>
      </c>
      <c r="N11" s="1165"/>
      <c r="O11" s="1165"/>
      <c r="P11" s="1165"/>
      <c r="Q11" s="1165"/>
    </row>
    <row r="12" spans="1:12" ht="15.75" customHeight="1" thickBot="1">
      <c r="A12" s="1780"/>
      <c r="B12" s="873" t="s">
        <v>7</v>
      </c>
      <c r="C12" s="874" t="s">
        <v>8</v>
      </c>
      <c r="D12" s="1782"/>
      <c r="E12" s="797"/>
      <c r="F12" s="1786"/>
      <c r="G12" s="1787"/>
      <c r="H12" s="1787"/>
      <c r="I12" s="1788"/>
      <c r="J12" s="882" t="s">
        <v>9</v>
      </c>
      <c r="K12" s="883" t="s">
        <v>10</v>
      </c>
      <c r="L12" s="1790"/>
    </row>
    <row r="13" spans="1:12" s="155" customFormat="1" ht="15">
      <c r="A13" s="153" t="s">
        <v>691</v>
      </c>
      <c r="B13" s="802">
        <f>Abril!B13+Mayo!B13+Junio!B13</f>
        <v>0</v>
      </c>
      <c r="C13" s="802">
        <f>Abril!C13+Mayo!C13+Junio!C13</f>
        <v>0</v>
      </c>
      <c r="D13" s="875">
        <f>SUM(C13+B13)</f>
        <v>0</v>
      </c>
      <c r="E13" s="798"/>
      <c r="F13" s="1080" t="s">
        <v>11</v>
      </c>
      <c r="G13" s="1081"/>
      <c r="H13" s="1081"/>
      <c r="I13" s="1081"/>
      <c r="J13" s="802">
        <f>Abril!J13+Mayo!J13+Junio!J13</f>
        <v>1228</v>
      </c>
      <c r="K13" s="807">
        <f>Abril!K13+Mayo!K13+Junio!K13</f>
        <v>0</v>
      </c>
      <c r="L13" s="884">
        <f>SUM(K13+J13)</f>
        <v>1228</v>
      </c>
    </row>
    <row r="14" spans="1:12" ht="15">
      <c r="A14" s="13" t="s">
        <v>692</v>
      </c>
      <c r="B14" s="802">
        <f>Abril!B14+Mayo!B14+Junio!B14</f>
        <v>99</v>
      </c>
      <c r="C14" s="802">
        <f>Abril!C14+Mayo!C14+Junio!C14</f>
        <v>4000</v>
      </c>
      <c r="D14" s="876">
        <f aca="true" t="shared" si="0" ref="D14:D51">SUM(C14+B14)</f>
        <v>4099</v>
      </c>
      <c r="E14" s="797"/>
      <c r="F14" s="1080" t="s">
        <v>12</v>
      </c>
      <c r="G14" s="1081"/>
      <c r="H14" s="1081"/>
      <c r="I14" s="1081"/>
      <c r="J14" s="802">
        <f>Abril!J14+Mayo!J14+Junio!J14</f>
        <v>3350</v>
      </c>
      <c r="K14" s="802">
        <f>Abril!K14+Mayo!K14+Junio!K14</f>
        <v>5870</v>
      </c>
      <c r="L14" s="884">
        <f aca="true" t="shared" si="1" ref="L14:L33">SUM(K14+J14)</f>
        <v>9220</v>
      </c>
    </row>
    <row r="15" spans="1:12" ht="15">
      <c r="A15" s="13" t="s">
        <v>693</v>
      </c>
      <c r="B15" s="802">
        <f>Abril!B15+Mayo!B15+Junio!B15</f>
        <v>285</v>
      </c>
      <c r="C15" s="802">
        <f>Abril!C15+Mayo!C15+Junio!C15</f>
        <v>2899</v>
      </c>
      <c r="D15" s="876">
        <f t="shared" si="0"/>
        <v>3184</v>
      </c>
      <c r="E15" s="797"/>
      <c r="F15" s="1080" t="s">
        <v>13</v>
      </c>
      <c r="G15" s="1081"/>
      <c r="H15" s="1081"/>
      <c r="I15" s="1081"/>
      <c r="J15" s="802">
        <f>Abril!J15+Mayo!J15+Junio!J15</f>
        <v>3875</v>
      </c>
      <c r="K15" s="802">
        <f>Abril!K15+Mayo!K15+Junio!K15</f>
        <v>192</v>
      </c>
      <c r="L15" s="884">
        <f t="shared" si="1"/>
        <v>4067</v>
      </c>
    </row>
    <row r="16" spans="1:12" ht="15">
      <c r="A16" s="13" t="s">
        <v>694</v>
      </c>
      <c r="B16" s="802">
        <f>Abril!B16+Mayo!B16+Junio!B16</f>
        <v>145</v>
      </c>
      <c r="C16" s="802">
        <f>Abril!C16+Mayo!C16+Junio!C16</f>
        <v>1824</v>
      </c>
      <c r="D16" s="876">
        <f t="shared" si="0"/>
        <v>1969</v>
      </c>
      <c r="E16" s="797"/>
      <c r="F16" s="1080" t="s">
        <v>14</v>
      </c>
      <c r="G16" s="1081"/>
      <c r="H16" s="1081"/>
      <c r="I16" s="1081"/>
      <c r="J16" s="802">
        <f>Abril!J16+Mayo!J16+Junio!J16</f>
        <v>0</v>
      </c>
      <c r="K16" s="802">
        <f>Abril!K16+Mayo!K16+Junio!K16</f>
        <v>0</v>
      </c>
      <c r="L16" s="884">
        <f t="shared" si="1"/>
        <v>0</v>
      </c>
    </row>
    <row r="17" spans="1:12" ht="15">
      <c r="A17" s="13" t="s">
        <v>695</v>
      </c>
      <c r="B17" s="802">
        <f>Abril!B17+Mayo!B17+Junio!B17</f>
        <v>149</v>
      </c>
      <c r="C17" s="802">
        <f>Abril!C17+Mayo!C17+Junio!C17</f>
        <v>1600</v>
      </c>
      <c r="D17" s="876">
        <f t="shared" si="0"/>
        <v>1749</v>
      </c>
      <c r="E17" s="797"/>
      <c r="F17" s="1080" t="s">
        <v>15</v>
      </c>
      <c r="G17" s="1081"/>
      <c r="H17" s="1081"/>
      <c r="I17" s="1081"/>
      <c r="J17" s="802">
        <f>Abril!J17+Mayo!J17+Junio!J17</f>
        <v>0</v>
      </c>
      <c r="K17" s="802">
        <f>Abril!K17+Mayo!K17+Junio!K17</f>
        <v>0</v>
      </c>
      <c r="L17" s="884">
        <f t="shared" si="1"/>
        <v>0</v>
      </c>
    </row>
    <row r="18" spans="1:12" ht="15">
      <c r="A18" s="13" t="s">
        <v>786</v>
      </c>
      <c r="B18" s="802">
        <f>Abril!B18+Mayo!B18+Junio!B18</f>
        <v>376</v>
      </c>
      <c r="C18" s="802">
        <f>Abril!C18+Mayo!C18+Junio!C18</f>
        <v>727</v>
      </c>
      <c r="D18" s="876">
        <f t="shared" si="0"/>
        <v>1103</v>
      </c>
      <c r="E18" s="797"/>
      <c r="F18" s="1096" t="s">
        <v>16</v>
      </c>
      <c r="G18" s="1097"/>
      <c r="H18" s="1097"/>
      <c r="I18" s="1097"/>
      <c r="J18" s="802">
        <f>Abril!J18+Mayo!J18+Junio!J18</f>
        <v>306</v>
      </c>
      <c r="K18" s="802">
        <f>Abril!K18+Mayo!K18+Junio!K18</f>
        <v>261</v>
      </c>
      <c r="L18" s="884">
        <f t="shared" si="1"/>
        <v>567</v>
      </c>
    </row>
    <row r="19" spans="1:12" ht="15">
      <c r="A19" s="13" t="s">
        <v>696</v>
      </c>
      <c r="B19" s="802">
        <f>Abril!B19+Mayo!B19+Junio!B19</f>
        <v>378</v>
      </c>
      <c r="C19" s="802">
        <f>Abril!C19+Mayo!C19+Junio!C19</f>
        <v>852</v>
      </c>
      <c r="D19" s="876">
        <f t="shared" si="0"/>
        <v>1230</v>
      </c>
      <c r="E19" s="797"/>
      <c r="F19" s="1096" t="s">
        <v>17</v>
      </c>
      <c r="G19" s="1097"/>
      <c r="H19" s="1097"/>
      <c r="I19" s="1098"/>
      <c r="J19" s="802">
        <f>Abril!J19+Mayo!J19+Junio!J19</f>
        <v>0</v>
      </c>
      <c r="K19" s="802">
        <f>Abril!K19+Mayo!K19+Junio!K19</f>
        <v>0</v>
      </c>
      <c r="L19" s="884">
        <f t="shared" si="1"/>
        <v>0</v>
      </c>
    </row>
    <row r="20" spans="1:12" ht="15">
      <c r="A20" s="13" t="s">
        <v>697</v>
      </c>
      <c r="B20" s="802">
        <f>Abril!B20+Mayo!B20+Junio!B20</f>
        <v>0</v>
      </c>
      <c r="C20" s="802">
        <f>Abril!C20+Mayo!C20+Junio!C20</f>
        <v>0</v>
      </c>
      <c r="D20" s="876">
        <f t="shared" si="0"/>
        <v>0</v>
      </c>
      <c r="E20" s="797"/>
      <c r="F20" s="1096" t="s">
        <v>18</v>
      </c>
      <c r="G20" s="1097"/>
      <c r="H20" s="1097"/>
      <c r="I20" s="1098"/>
      <c r="J20" s="802">
        <f>Abril!J20+Mayo!J20+Junio!J20</f>
        <v>0</v>
      </c>
      <c r="K20" s="802">
        <f>Abril!K20+Mayo!K20+Junio!K20</f>
        <v>0</v>
      </c>
      <c r="L20" s="884">
        <f t="shared" si="1"/>
        <v>0</v>
      </c>
    </row>
    <row r="21" spans="1:12" ht="15">
      <c r="A21" s="13" t="s">
        <v>698</v>
      </c>
      <c r="B21" s="802">
        <f>Abril!B21+Mayo!B21+Junio!B21</f>
        <v>340</v>
      </c>
      <c r="C21" s="802">
        <f>Abril!C21+Mayo!C21+Junio!C21</f>
        <v>640</v>
      </c>
      <c r="D21" s="876">
        <f t="shared" si="0"/>
        <v>980</v>
      </c>
      <c r="E21" s="797"/>
      <c r="F21" s="1096" t="s">
        <v>19</v>
      </c>
      <c r="G21" s="1097"/>
      <c r="H21" s="1097"/>
      <c r="I21" s="1098"/>
      <c r="J21" s="802">
        <f>Abril!J21+Mayo!J21+Junio!J21</f>
        <v>325</v>
      </c>
      <c r="K21" s="802">
        <f>Abril!K21+Mayo!K21+Junio!K21</f>
        <v>0</v>
      </c>
      <c r="L21" s="884">
        <f t="shared" si="1"/>
        <v>325</v>
      </c>
    </row>
    <row r="22" spans="1:12" ht="15">
      <c r="A22" s="13" t="s">
        <v>699</v>
      </c>
      <c r="B22" s="802">
        <f>Abril!B22+Mayo!B22+Junio!B22</f>
        <v>134</v>
      </c>
      <c r="C22" s="802">
        <f>Abril!C22+Mayo!C22+Junio!C22</f>
        <v>249</v>
      </c>
      <c r="D22" s="876">
        <f t="shared" si="0"/>
        <v>383</v>
      </c>
      <c r="E22" s="797"/>
      <c r="F22" s="1096" t="s">
        <v>20</v>
      </c>
      <c r="G22" s="1097"/>
      <c r="H22" s="1097"/>
      <c r="I22" s="1098"/>
      <c r="J22" s="802">
        <f>Abril!J22+Mayo!J22+Junio!J22</f>
        <v>1227</v>
      </c>
      <c r="K22" s="802">
        <f>Abril!K22+Mayo!K22+Junio!K22</f>
        <v>818</v>
      </c>
      <c r="L22" s="884">
        <f t="shared" si="1"/>
        <v>2045</v>
      </c>
    </row>
    <row r="23" spans="1:12" ht="15">
      <c r="A23" s="13" t="s">
        <v>700</v>
      </c>
      <c r="B23" s="802">
        <f>Abril!B23+Mayo!B23+Junio!B23</f>
        <v>34</v>
      </c>
      <c r="C23" s="802">
        <f>Abril!C23+Mayo!C23+Junio!C23</f>
        <v>383</v>
      </c>
      <c r="D23" s="876">
        <f t="shared" si="0"/>
        <v>417</v>
      </c>
      <c r="E23" s="797"/>
      <c r="F23" s="1096" t="s">
        <v>21</v>
      </c>
      <c r="G23" s="1097"/>
      <c r="H23" s="1097"/>
      <c r="I23" s="1098"/>
      <c r="J23" s="802">
        <f>Abril!J23+Mayo!J23+Junio!J23</f>
        <v>133</v>
      </c>
      <c r="K23" s="802">
        <f>Abril!K23+Mayo!K23+Junio!K23</f>
        <v>8</v>
      </c>
      <c r="L23" s="884">
        <f t="shared" si="1"/>
        <v>141</v>
      </c>
    </row>
    <row r="24" spans="1:12" ht="15">
      <c r="A24" s="13" t="s">
        <v>701</v>
      </c>
      <c r="B24" s="802">
        <f>Abril!B24+Mayo!B24+Junio!B24</f>
        <v>211</v>
      </c>
      <c r="C24" s="802">
        <f>Abril!C24+Mayo!C24+Junio!C24</f>
        <v>436</v>
      </c>
      <c r="D24" s="876">
        <f t="shared" si="0"/>
        <v>647</v>
      </c>
      <c r="E24" s="797"/>
      <c r="F24" s="1096" t="s">
        <v>22</v>
      </c>
      <c r="G24" s="1097"/>
      <c r="H24" s="1097"/>
      <c r="I24" s="1098"/>
      <c r="J24" s="802">
        <f>Abril!J24+Mayo!J24+Junio!J24</f>
        <v>0</v>
      </c>
      <c r="K24" s="802">
        <f>Abril!K24+Mayo!K24+Junio!K24</f>
        <v>0</v>
      </c>
      <c r="L24" s="884">
        <f t="shared" si="1"/>
        <v>0</v>
      </c>
    </row>
    <row r="25" spans="1:12" ht="15">
      <c r="A25" s="13" t="s">
        <v>702</v>
      </c>
      <c r="B25" s="802">
        <f>Abril!B25+Mayo!B25+Junio!B25</f>
        <v>420</v>
      </c>
      <c r="C25" s="802">
        <f>Abril!C25+Mayo!C25+Junio!C25</f>
        <v>1311</v>
      </c>
      <c r="D25" s="876">
        <f t="shared" si="0"/>
        <v>1731</v>
      </c>
      <c r="E25" s="797"/>
      <c r="F25" s="1096" t="s">
        <v>23</v>
      </c>
      <c r="G25" s="1097"/>
      <c r="H25" s="1097"/>
      <c r="I25" s="1098"/>
      <c r="J25" s="802">
        <f>Abril!J25+Mayo!J25+Junio!J25</f>
        <v>26</v>
      </c>
      <c r="K25" s="802">
        <f>Abril!K25+Mayo!K25+Junio!K25</f>
        <v>0</v>
      </c>
      <c r="L25" s="884">
        <f t="shared" si="1"/>
        <v>26</v>
      </c>
    </row>
    <row r="26" spans="1:12" ht="15">
      <c r="A26" s="13" t="s">
        <v>703</v>
      </c>
      <c r="B26" s="802">
        <f>Abril!B26+Mayo!B26+Junio!B26</f>
        <v>57</v>
      </c>
      <c r="C26" s="802">
        <f>Abril!C26+Mayo!C26+Junio!C26</f>
        <v>418</v>
      </c>
      <c r="D26" s="876">
        <f t="shared" si="0"/>
        <v>475</v>
      </c>
      <c r="E26" s="797"/>
      <c r="F26" s="1096" t="s">
        <v>24</v>
      </c>
      <c r="G26" s="1097"/>
      <c r="H26" s="1097"/>
      <c r="I26" s="1098"/>
      <c r="J26" s="802">
        <f>Abril!J26+Mayo!J26+Junio!J26</f>
        <v>0</v>
      </c>
      <c r="K26" s="802">
        <f>Abril!K26+Mayo!K26+Junio!K26</f>
        <v>0</v>
      </c>
      <c r="L26" s="884">
        <f t="shared" si="1"/>
        <v>0</v>
      </c>
    </row>
    <row r="27" spans="1:12" ht="15">
      <c r="A27" s="13" t="s">
        <v>704</v>
      </c>
      <c r="B27" s="802">
        <f>Abril!B27+Mayo!B27+Junio!B27</f>
        <v>60</v>
      </c>
      <c r="C27" s="802">
        <f>Abril!C27+Mayo!C27+Junio!C27</f>
        <v>175</v>
      </c>
      <c r="D27" s="876">
        <f t="shared" si="0"/>
        <v>235</v>
      </c>
      <c r="E27" s="797"/>
      <c r="F27" s="1096" t="s">
        <v>25</v>
      </c>
      <c r="G27" s="1097"/>
      <c r="H27" s="1097"/>
      <c r="I27" s="1098"/>
      <c r="J27" s="802">
        <f>Abril!J27+Mayo!J27+Junio!J27</f>
        <v>0</v>
      </c>
      <c r="K27" s="802">
        <f>Abril!K27+Mayo!K27+Junio!K27</f>
        <v>0</v>
      </c>
      <c r="L27" s="884">
        <f t="shared" si="1"/>
        <v>0</v>
      </c>
    </row>
    <row r="28" spans="1:12" ht="15">
      <c r="A28" s="13" t="s">
        <v>705</v>
      </c>
      <c r="B28" s="802">
        <f>Abril!B28+Mayo!B28+Junio!B28</f>
        <v>59</v>
      </c>
      <c r="C28" s="802">
        <f>Abril!C28+Mayo!C28+Junio!C28</f>
        <v>556</v>
      </c>
      <c r="D28" s="876">
        <f t="shared" si="0"/>
        <v>615</v>
      </c>
      <c r="E28" s="797"/>
      <c r="F28" s="1096" t="s">
        <v>26</v>
      </c>
      <c r="G28" s="1097"/>
      <c r="H28" s="1097"/>
      <c r="I28" s="1098"/>
      <c r="J28" s="802">
        <f>Abril!J28+Mayo!J28+Junio!J28</f>
        <v>0</v>
      </c>
      <c r="K28" s="802">
        <f>Abril!K28+Mayo!K28+Junio!K28</f>
        <v>0</v>
      </c>
      <c r="L28" s="884">
        <f t="shared" si="1"/>
        <v>0</v>
      </c>
    </row>
    <row r="29" spans="1:12" ht="15">
      <c r="A29" s="13" t="s">
        <v>706</v>
      </c>
      <c r="B29" s="802">
        <f>Abril!B29+Mayo!B29+Junio!B29</f>
        <v>76</v>
      </c>
      <c r="C29" s="802">
        <f>Abril!C29+Mayo!C29+Junio!C29</f>
        <v>101</v>
      </c>
      <c r="D29" s="876">
        <f t="shared" si="0"/>
        <v>177</v>
      </c>
      <c r="E29" s="797"/>
      <c r="F29" s="1096" t="s">
        <v>27</v>
      </c>
      <c r="G29" s="1097"/>
      <c r="H29" s="1097"/>
      <c r="I29" s="1098"/>
      <c r="J29" s="143"/>
      <c r="K29" s="802">
        <f>Abril!K29+Mayo!K29+Junio!K29</f>
        <v>587</v>
      </c>
      <c r="L29" s="884">
        <f t="shared" si="1"/>
        <v>587</v>
      </c>
    </row>
    <row r="30" spans="1:12" ht="15">
      <c r="A30" s="13" t="s">
        <v>707</v>
      </c>
      <c r="B30" s="802">
        <f>Abril!B30+Mayo!B30+Junio!B30</f>
        <v>0</v>
      </c>
      <c r="C30" s="802">
        <f>Abril!C30+Mayo!C30+Junio!C30</f>
        <v>0</v>
      </c>
      <c r="D30" s="876">
        <f t="shared" si="0"/>
        <v>0</v>
      </c>
      <c r="E30" s="797"/>
      <c r="F30" s="1080" t="s">
        <v>28</v>
      </c>
      <c r="G30" s="1081"/>
      <c r="H30" s="1081"/>
      <c r="I30" s="1081"/>
      <c r="J30" s="802">
        <f>Abril!J30+Mayo!J30+Junio!J30</f>
        <v>85</v>
      </c>
      <c r="K30" s="144"/>
      <c r="L30" s="884">
        <f t="shared" si="1"/>
        <v>85</v>
      </c>
    </row>
    <row r="31" spans="1:12" ht="15">
      <c r="A31" s="13" t="s">
        <v>708</v>
      </c>
      <c r="B31" s="802">
        <f>Abril!B31+Mayo!B31+Junio!B31</f>
        <v>108</v>
      </c>
      <c r="C31" s="802">
        <f>Abril!C31+Mayo!C31+Junio!C31</f>
        <v>753</v>
      </c>
      <c r="D31" s="876">
        <f t="shared" si="0"/>
        <v>861</v>
      </c>
      <c r="E31" s="797"/>
      <c r="F31" s="1080" t="s">
        <v>29</v>
      </c>
      <c r="G31" s="1081"/>
      <c r="H31" s="1081"/>
      <c r="I31" s="1081"/>
      <c r="J31" s="802">
        <f>Abril!J31+Mayo!J31+Junio!J31</f>
        <v>49792</v>
      </c>
      <c r="K31" s="802">
        <f>Abril!K31+Mayo!K31+Junio!K31</f>
        <v>31303</v>
      </c>
      <c r="L31" s="884">
        <f t="shared" si="1"/>
        <v>81095</v>
      </c>
    </row>
    <row r="32" spans="1:12" ht="15">
      <c r="A32" s="13" t="s">
        <v>787</v>
      </c>
      <c r="B32" s="802">
        <f>Abril!B32+Mayo!B32+Junio!B32</f>
        <v>0</v>
      </c>
      <c r="C32" s="802">
        <f>Abril!C32+Mayo!C32+Junio!C32</f>
        <v>0</v>
      </c>
      <c r="D32" s="876">
        <f t="shared" si="0"/>
        <v>0</v>
      </c>
      <c r="E32" s="797"/>
      <c r="F32" s="1080" t="s">
        <v>30</v>
      </c>
      <c r="G32" s="1081"/>
      <c r="H32" s="1081"/>
      <c r="I32" s="1081"/>
      <c r="J32" s="802">
        <f>Abril!J32+Mayo!J32+Junio!J32</f>
        <v>467</v>
      </c>
      <c r="K32" s="802">
        <f>Abril!K32+Mayo!K32+Junio!K32</f>
        <v>194</v>
      </c>
      <c r="L32" s="884">
        <f t="shared" si="1"/>
        <v>661</v>
      </c>
    </row>
    <row r="33" spans="1:12" s="17" customFormat="1" ht="15">
      <c r="A33" s="13" t="s">
        <v>788</v>
      </c>
      <c r="B33" s="802">
        <f>Abril!B33+Mayo!B33+Junio!B33</f>
        <v>0</v>
      </c>
      <c r="C33" s="802">
        <f>Abril!C33+Mayo!C33+Junio!C33</f>
        <v>0</v>
      </c>
      <c r="D33" s="876">
        <f t="shared" si="0"/>
        <v>0</v>
      </c>
      <c r="E33" s="799"/>
      <c r="F33" s="1080" t="s">
        <v>31</v>
      </c>
      <c r="G33" s="1081"/>
      <c r="H33" s="1081"/>
      <c r="I33" s="1081"/>
      <c r="J33" s="802">
        <f>Abril!J33+Mayo!J33+Junio!J33</f>
        <v>0</v>
      </c>
      <c r="K33" s="802">
        <f>Abril!K33+Mayo!K33+Junio!K33</f>
        <v>0</v>
      </c>
      <c r="L33" s="884">
        <f t="shared" si="1"/>
        <v>0</v>
      </c>
    </row>
    <row r="34" spans="1:12" s="17" customFormat="1" ht="15.75" thickBot="1">
      <c r="A34" s="13" t="s">
        <v>789</v>
      </c>
      <c r="B34" s="802">
        <f>Abril!B34+Mayo!B34+Junio!B34</f>
        <v>74</v>
      </c>
      <c r="C34" s="802">
        <f>Abril!C34+Mayo!C34+Junio!C34</f>
        <v>1498</v>
      </c>
      <c r="D34" s="876">
        <f t="shared" si="0"/>
        <v>1572</v>
      </c>
      <c r="E34" s="799"/>
      <c r="F34" s="1158" t="s">
        <v>76</v>
      </c>
      <c r="G34" s="1159"/>
      <c r="H34" s="1159"/>
      <c r="I34" s="1159"/>
      <c r="J34" s="802">
        <f>Abril!J34+Mayo!J34+Junio!J34</f>
        <v>0</v>
      </c>
      <c r="K34" s="802">
        <f>Abril!K34+Mayo!K34+Junio!K34</f>
        <v>0</v>
      </c>
      <c r="L34" s="885">
        <f>K34+J34</f>
        <v>0</v>
      </c>
    </row>
    <row r="35" spans="1:12" ht="15">
      <c r="A35" s="13" t="s">
        <v>709</v>
      </c>
      <c r="B35" s="802">
        <f>Abril!B35+Mayo!B35+Junio!B35</f>
        <v>39</v>
      </c>
      <c r="C35" s="802">
        <f>Abril!C35+Mayo!C35+Junio!C35</f>
        <v>962</v>
      </c>
      <c r="D35" s="876">
        <f t="shared" si="0"/>
        <v>1001</v>
      </c>
      <c r="E35" s="797"/>
      <c r="F35" s="38" t="s">
        <v>32</v>
      </c>
      <c r="G35" s="39"/>
      <c r="H35" s="39"/>
      <c r="I35" s="39"/>
      <c r="J35" s="40"/>
      <c r="K35" s="40"/>
      <c r="L35" s="886">
        <f>Abril!L35+Mayo!L35+Junio!L35</f>
        <v>3</v>
      </c>
    </row>
    <row r="36" spans="1:12" ht="15">
      <c r="A36" s="13" t="s">
        <v>710</v>
      </c>
      <c r="B36" s="802">
        <f>Abril!B36+Mayo!B36+Junio!B36</f>
        <v>122</v>
      </c>
      <c r="C36" s="802">
        <f>Abril!C36+Mayo!C36+Junio!C36</f>
        <v>188</v>
      </c>
      <c r="D36" s="876">
        <f t="shared" si="0"/>
        <v>310</v>
      </c>
      <c r="E36" s="797"/>
      <c r="F36" s="41" t="s">
        <v>33</v>
      </c>
      <c r="G36" s="42"/>
      <c r="H36" s="42"/>
      <c r="I36" s="42"/>
      <c r="J36" s="42"/>
      <c r="K36" s="43"/>
      <c r="L36" s="887">
        <f>Abril!L36+Mayo!L36+Junio!L36</f>
        <v>508</v>
      </c>
    </row>
    <row r="37" spans="1:12" ht="15">
      <c r="A37" s="13" t="s">
        <v>711</v>
      </c>
      <c r="B37" s="802">
        <f>Abril!B37+Mayo!B37+Junio!B37</f>
        <v>303</v>
      </c>
      <c r="C37" s="802">
        <f>Abril!C37+Mayo!C37+Junio!C37</f>
        <v>391</v>
      </c>
      <c r="D37" s="876">
        <f t="shared" si="0"/>
        <v>694</v>
      </c>
      <c r="E37" s="797"/>
      <c r="F37" s="41" t="s">
        <v>34</v>
      </c>
      <c r="G37" s="42"/>
      <c r="H37" s="42"/>
      <c r="I37" s="42"/>
      <c r="J37" s="42"/>
      <c r="K37" s="43"/>
      <c r="L37" s="887">
        <f>Abril!L37+Mayo!L37+Junio!L37</f>
        <v>535</v>
      </c>
    </row>
    <row r="38" spans="1:12" ht="15">
      <c r="A38" s="13" t="s">
        <v>712</v>
      </c>
      <c r="B38" s="802">
        <f>Abril!B38+Mayo!B38+Junio!B38</f>
        <v>251</v>
      </c>
      <c r="C38" s="802">
        <f>Abril!C38+Mayo!C38+Junio!C38</f>
        <v>929</v>
      </c>
      <c r="D38" s="876">
        <f t="shared" si="0"/>
        <v>1180</v>
      </c>
      <c r="E38" s="797"/>
      <c r="F38" s="41" t="s">
        <v>35</v>
      </c>
      <c r="G38" s="42"/>
      <c r="H38" s="42"/>
      <c r="I38" s="42"/>
      <c r="J38" s="42"/>
      <c r="K38" s="43"/>
      <c r="L38" s="887">
        <f>Abril!L38+Mayo!L38+Junio!L38</f>
        <v>2</v>
      </c>
    </row>
    <row r="39" spans="1:12" ht="15">
      <c r="A39" s="13" t="s">
        <v>785</v>
      </c>
      <c r="B39" s="802">
        <f>Abril!B39+Mayo!B39+Junio!B39</f>
        <v>357</v>
      </c>
      <c r="C39" s="802">
        <f>Abril!C39+Mayo!C39+Junio!C39</f>
        <v>999</v>
      </c>
      <c r="D39" s="876">
        <f t="shared" si="0"/>
        <v>1356</v>
      </c>
      <c r="E39" s="797"/>
      <c r="F39" s="41" t="s">
        <v>36</v>
      </c>
      <c r="G39" s="42"/>
      <c r="H39" s="42"/>
      <c r="I39" s="42"/>
      <c r="J39" s="42"/>
      <c r="K39" s="43"/>
      <c r="L39" s="888">
        <f>Abril!L39+Mayo!L39+Junio!L39</f>
        <v>5</v>
      </c>
    </row>
    <row r="40" spans="1:12" ht="15.75" thickBot="1">
      <c r="A40" s="13" t="s">
        <v>713</v>
      </c>
      <c r="B40" s="802">
        <f>Abril!B40+Mayo!B40+Junio!B40</f>
        <v>902</v>
      </c>
      <c r="C40" s="802">
        <f>Abril!C40+Mayo!C40+Junio!C40</f>
        <v>623</v>
      </c>
      <c r="D40" s="876">
        <f t="shared" si="0"/>
        <v>1525</v>
      </c>
      <c r="E40" s="797"/>
      <c r="F40" s="44" t="s">
        <v>37</v>
      </c>
      <c r="G40" s="45"/>
      <c r="H40" s="45"/>
      <c r="I40" s="45"/>
      <c r="J40" s="45"/>
      <c r="K40" s="46"/>
      <c r="L40" s="889">
        <f>Abril!L40+Mayo!L40+Junio!L40</f>
        <v>2493</v>
      </c>
    </row>
    <row r="41" spans="1:12" ht="15.75" thickBot="1">
      <c r="A41" s="13" t="s">
        <v>714</v>
      </c>
      <c r="B41" s="802">
        <f>Abril!B41+Mayo!B41+Junio!B41</f>
        <v>156</v>
      </c>
      <c r="C41" s="802">
        <f>Abril!C41+Mayo!C41+Junio!C41</f>
        <v>679</v>
      </c>
      <c r="D41" s="876">
        <f t="shared" si="0"/>
        <v>835</v>
      </c>
      <c r="E41" s="797"/>
      <c r="F41" s="44" t="s">
        <v>791</v>
      </c>
      <c r="G41" s="45"/>
      <c r="H41" s="45"/>
      <c r="I41" s="45"/>
      <c r="J41" s="45"/>
      <c r="K41" s="46"/>
      <c r="L41" s="889">
        <f>Abril!L41+Mayo!L41+Junio!L41</f>
        <v>0</v>
      </c>
    </row>
    <row r="42" spans="1:12" ht="15.75" thickBot="1">
      <c r="A42" s="13" t="s">
        <v>715</v>
      </c>
      <c r="B42" s="802">
        <f>Abril!B42+Mayo!B42+Junio!B42</f>
        <v>309</v>
      </c>
      <c r="C42" s="802">
        <f>Abril!C42+Mayo!C42+Junio!C42</f>
        <v>659</v>
      </c>
      <c r="D42" s="876">
        <f t="shared" si="0"/>
        <v>968</v>
      </c>
      <c r="E42" s="797"/>
      <c r="F42" s="44" t="s">
        <v>792</v>
      </c>
      <c r="G42" s="45"/>
      <c r="H42" s="45"/>
      <c r="I42" s="45"/>
      <c r="J42" s="45"/>
      <c r="K42" s="46"/>
      <c r="L42" s="889">
        <f>Abril!L42+Mayo!L42+Junio!L42</f>
        <v>0</v>
      </c>
    </row>
    <row r="43" spans="1:12" ht="16.5" thickBot="1">
      <c r="A43" s="13" t="s">
        <v>716</v>
      </c>
      <c r="B43" s="802">
        <f>Abril!B43+Mayo!B43+Junio!B43</f>
        <v>335</v>
      </c>
      <c r="C43" s="802">
        <f>Abril!C43+Mayo!C43+Junio!C43</f>
        <v>167</v>
      </c>
      <c r="D43" s="876">
        <f t="shared" si="0"/>
        <v>502</v>
      </c>
      <c r="E43" s="800"/>
      <c r="F43" s="44" t="s">
        <v>793</v>
      </c>
      <c r="G43" s="45"/>
      <c r="H43" s="45"/>
      <c r="I43" s="45"/>
      <c r="J43" s="45"/>
      <c r="K43" s="46"/>
      <c r="L43" s="889">
        <f>Abril!L43+Mayo!L43+Junio!L43</f>
        <v>658</v>
      </c>
    </row>
    <row r="44" spans="1:5" ht="15.75">
      <c r="A44" s="13" t="s">
        <v>717</v>
      </c>
      <c r="B44" s="802">
        <f>Abril!B44+Mayo!B44+Junio!B44</f>
        <v>31</v>
      </c>
      <c r="C44" s="802">
        <f>Abril!C44+Mayo!C44+Junio!C44</f>
        <v>19</v>
      </c>
      <c r="D44" s="876">
        <f t="shared" si="0"/>
        <v>50</v>
      </c>
      <c r="E44" s="800"/>
    </row>
    <row r="45" spans="1:9" ht="12" customHeight="1" thickBot="1">
      <c r="A45" s="13" t="s">
        <v>718</v>
      </c>
      <c r="B45" s="802">
        <f>Abril!B45+Mayo!B45+Junio!B45</f>
        <v>103</v>
      </c>
      <c r="C45" s="802">
        <f>Abril!C45+Mayo!C45+Junio!C45</f>
        <v>508</v>
      </c>
      <c r="D45" s="876">
        <f t="shared" si="0"/>
        <v>611</v>
      </c>
      <c r="E45" s="801"/>
      <c r="F45" s="29" t="s">
        <v>128</v>
      </c>
      <c r="G45" s="29"/>
      <c r="H45" s="29"/>
      <c r="I45" s="29"/>
    </row>
    <row r="46" spans="1:12" ht="16.5">
      <c r="A46" s="13" t="s">
        <v>719</v>
      </c>
      <c r="B46" s="802">
        <f>Abril!B46+Mayo!B46+Junio!B46</f>
        <v>0</v>
      </c>
      <c r="C46" s="802">
        <f>Abril!C46+Mayo!C46+Junio!C46</f>
        <v>0</v>
      </c>
      <c r="D46" s="876">
        <f t="shared" si="0"/>
        <v>0</v>
      </c>
      <c r="E46" s="80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02">
        <f>Abril!B47+Mayo!B47+Junio!B47</f>
        <v>138</v>
      </c>
      <c r="C47" s="802">
        <f>Abril!C47+Mayo!C47+Junio!C47</f>
        <v>98</v>
      </c>
      <c r="D47" s="876">
        <f t="shared" si="0"/>
        <v>236</v>
      </c>
      <c r="E47" s="797"/>
      <c r="F47" s="20" t="s">
        <v>150</v>
      </c>
      <c r="G47" s="33"/>
      <c r="H47" s="33"/>
      <c r="I47" s="33"/>
      <c r="J47" s="147"/>
      <c r="K47" s="148"/>
      <c r="L47" s="889">
        <f>Abril!L47+Mayo!L47+Junio!L47</f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802">
        <f>Abril!B48+Mayo!B48+Junio!B48</f>
        <v>0</v>
      </c>
      <c r="C48" s="802">
        <f>Abril!C48+Mayo!C48+Junio!C48</f>
        <v>0</v>
      </c>
      <c r="D48" s="876">
        <f t="shared" si="0"/>
        <v>0</v>
      </c>
      <c r="E48" s="797"/>
      <c r="F48" s="20" t="s">
        <v>151</v>
      </c>
      <c r="G48" s="33"/>
      <c r="H48" s="33"/>
      <c r="I48" s="33"/>
      <c r="J48" s="147"/>
      <c r="K48" s="148"/>
      <c r="L48" s="890">
        <f>Abril!L48+Mayo!L48+Junio!L48</f>
        <v>8</v>
      </c>
      <c r="N48" s="1165"/>
      <c r="O48" s="1165"/>
      <c r="P48" s="1165"/>
      <c r="Q48" s="1165"/>
    </row>
    <row r="49" spans="1:17" ht="16.5">
      <c r="A49" s="13" t="s">
        <v>790</v>
      </c>
      <c r="B49" s="802">
        <f>Abril!B49+Mayo!B49+Junio!B49</f>
        <v>942</v>
      </c>
      <c r="C49" s="802">
        <f>Abril!C49+Mayo!C49+Junio!C49</f>
        <v>911</v>
      </c>
      <c r="D49" s="876">
        <f t="shared" si="0"/>
        <v>1853</v>
      </c>
      <c r="E49" s="797"/>
      <c r="F49" s="20" t="s">
        <v>152</v>
      </c>
      <c r="G49" s="33"/>
      <c r="H49" s="33"/>
      <c r="I49" s="33"/>
      <c r="J49" s="147"/>
      <c r="K49" s="148"/>
      <c r="L49" s="890">
        <f>Abril!L49+Mayo!L49+Junio!L49</f>
        <v>253</v>
      </c>
      <c r="N49" s="1165"/>
      <c r="O49" s="1165"/>
      <c r="P49" s="1165"/>
      <c r="Q49" s="1165"/>
    </row>
    <row r="50" spans="1:12" ht="17.25" thickBot="1">
      <c r="A50" s="109" t="s">
        <v>722</v>
      </c>
      <c r="B50" s="802">
        <f>Abril!B50+Mayo!B50+Junio!B50</f>
        <v>243</v>
      </c>
      <c r="C50" s="802">
        <f>Abril!C50+Mayo!C50+Junio!C50</f>
        <v>886</v>
      </c>
      <c r="D50" s="877">
        <f t="shared" si="0"/>
        <v>1129</v>
      </c>
      <c r="E50" s="797"/>
      <c r="F50" s="20" t="s">
        <v>153</v>
      </c>
      <c r="G50" s="33"/>
      <c r="H50" s="33"/>
      <c r="I50" s="33"/>
      <c r="J50" s="147"/>
      <c r="K50" s="148"/>
      <c r="L50" s="890">
        <f>Abril!L50+Mayo!L50+Junio!L50</f>
        <v>1</v>
      </c>
    </row>
    <row r="51" spans="1:12" ht="17.25" thickBot="1">
      <c r="A51" s="112" t="s">
        <v>723</v>
      </c>
      <c r="B51" s="113">
        <f>SUM(B13:B50)</f>
        <v>7236</v>
      </c>
      <c r="C51" s="113">
        <f>SUM(C13:C50)</f>
        <v>26441</v>
      </c>
      <c r="D51" s="878">
        <f t="shared" si="0"/>
        <v>33677</v>
      </c>
      <c r="E51" s="797"/>
      <c r="F51" s="20" t="s">
        <v>154</v>
      </c>
      <c r="G51" s="33"/>
      <c r="H51" s="33"/>
      <c r="I51" s="33"/>
      <c r="J51" s="147"/>
      <c r="K51" s="148"/>
      <c r="L51" s="890">
        <f>Abril!L51+Mayo!L51+Junio!L51</f>
        <v>0</v>
      </c>
    </row>
    <row r="52" spans="1:12" ht="17.25" thickBot="1">
      <c r="A52" s="879" t="s">
        <v>40</v>
      </c>
      <c r="B52" s="1791" t="s">
        <v>809</v>
      </c>
      <c r="C52" s="1792"/>
      <c r="D52" s="802">
        <f>Abril!D52+Mayo!D52+Junio!D52</f>
        <v>20517</v>
      </c>
      <c r="E52" s="797"/>
      <c r="F52" s="20" t="s">
        <v>155</v>
      </c>
      <c r="G52" s="33"/>
      <c r="H52" s="33"/>
      <c r="I52" s="33"/>
      <c r="J52" s="147"/>
      <c r="K52" s="148"/>
      <c r="L52" s="890">
        <f>Abril!L52+Mayo!L52+Junio!L52</f>
        <v>264</v>
      </c>
    </row>
    <row r="53" spans="1:12" ht="16.5">
      <c r="A53" s="50" t="s">
        <v>42</v>
      </c>
      <c r="B53" s="51"/>
      <c r="C53" s="52"/>
      <c r="D53" s="1793">
        <f>SUM(D52+D51)</f>
        <v>54194</v>
      </c>
      <c r="E53" s="797"/>
      <c r="F53" s="20" t="s">
        <v>156</v>
      </c>
      <c r="G53" s="33"/>
      <c r="H53" s="33"/>
      <c r="I53" s="33"/>
      <c r="J53" s="147"/>
      <c r="K53" s="148"/>
      <c r="L53" s="890">
        <f>Abril!L53+Mayo!L53+Junio!L53</f>
        <v>27</v>
      </c>
    </row>
    <row r="54" spans="1:12" ht="17.25" thickBot="1">
      <c r="A54" s="48" t="s">
        <v>43</v>
      </c>
      <c r="B54" s="49"/>
      <c r="C54" s="53" t="s">
        <v>44</v>
      </c>
      <c r="D54" s="1794"/>
      <c r="E54" s="797"/>
      <c r="F54" s="20" t="s">
        <v>157</v>
      </c>
      <c r="G54" s="33"/>
      <c r="H54" s="33"/>
      <c r="I54" s="33"/>
      <c r="J54" s="147"/>
      <c r="K54" s="148"/>
      <c r="L54" s="890">
        <f>Abril!L54+Mayo!L54+Junio!L54</f>
        <v>0</v>
      </c>
    </row>
    <row r="55" spans="1:12" ht="16.5">
      <c r="A55" s="4"/>
      <c r="B55" s="4"/>
      <c r="C55" s="4"/>
      <c r="D55" s="4"/>
      <c r="E55" s="797"/>
      <c r="F55" s="20" t="s">
        <v>158</v>
      </c>
      <c r="G55" s="33"/>
      <c r="H55" s="33"/>
      <c r="I55" s="33"/>
      <c r="J55" s="147"/>
      <c r="K55" s="148"/>
      <c r="L55" s="890">
        <f>Abril!L55+Mayo!L55+Junio!L55</f>
        <v>0</v>
      </c>
    </row>
    <row r="56" spans="1:12" ht="16.5">
      <c r="A56" s="4"/>
      <c r="B56" s="4"/>
      <c r="C56" s="4"/>
      <c r="D56" s="4"/>
      <c r="E56" s="797"/>
      <c r="F56" s="20" t="s">
        <v>159</v>
      </c>
      <c r="G56" s="33"/>
      <c r="H56" s="33"/>
      <c r="I56" s="33"/>
      <c r="J56" s="149"/>
      <c r="K56" s="150"/>
      <c r="L56" s="890">
        <f>Abril!L56+Mayo!L56+Junio!L56</f>
        <v>0</v>
      </c>
    </row>
    <row r="57" spans="1:12" ht="17.25" thickBot="1">
      <c r="A57" s="4"/>
      <c r="B57" s="4"/>
      <c r="D57" s="4"/>
      <c r="E57" s="797"/>
      <c r="F57" s="21" t="s">
        <v>160</v>
      </c>
      <c r="G57" s="34"/>
      <c r="H57" s="34"/>
      <c r="I57" s="34"/>
      <c r="J57" s="151"/>
      <c r="K57" s="829"/>
      <c r="L57" s="890">
        <f>Abril!L57+Mayo!L57+Junio!L57</f>
        <v>4</v>
      </c>
    </row>
    <row r="58" spans="2:12" ht="9.75" customHeight="1">
      <c r="B58" s="5" t="s">
        <v>45</v>
      </c>
      <c r="E58" s="794"/>
      <c r="F58" s="794"/>
      <c r="G58" s="794"/>
      <c r="H58" s="794"/>
      <c r="I58" s="794"/>
      <c r="J58" s="795"/>
      <c r="K58" s="796"/>
      <c r="L58" s="796"/>
    </row>
    <row r="59" spans="1:12" ht="4.5" customHeight="1">
      <c r="A59" s="789"/>
      <c r="B59" s="790"/>
      <c r="C59" s="789"/>
      <c r="D59" s="789"/>
      <c r="E59" s="791"/>
      <c r="F59" s="791"/>
      <c r="G59" s="791"/>
      <c r="H59" s="791"/>
      <c r="I59" s="791"/>
      <c r="J59" s="792"/>
      <c r="K59" s="793"/>
      <c r="L59" s="793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795" t="s">
        <v>1</v>
      </c>
      <c r="B64" s="1797" t="s">
        <v>46</v>
      </c>
      <c r="C64" s="891"/>
      <c r="D64" s="1806" t="s">
        <v>795</v>
      </c>
      <c r="E64" s="1806"/>
      <c r="F64" s="1807"/>
      <c r="G64" s="1808" t="s">
        <v>798</v>
      </c>
      <c r="H64" s="1810" t="s">
        <v>827</v>
      </c>
      <c r="I64" s="1799" t="s">
        <v>78</v>
      </c>
      <c r="J64" s="1799" t="s">
        <v>79</v>
      </c>
      <c r="K64" s="1799" t="s">
        <v>80</v>
      </c>
      <c r="L64" s="1801" t="s">
        <v>829</v>
      </c>
    </row>
    <row r="65" spans="1:20" ht="28.5" customHeight="1" thickBot="1">
      <c r="A65" s="1796"/>
      <c r="B65" s="1798"/>
      <c r="C65" s="892" t="s">
        <v>47</v>
      </c>
      <c r="D65" s="893" t="s">
        <v>796</v>
      </c>
      <c r="E65" s="893" t="s">
        <v>797</v>
      </c>
      <c r="F65" s="894" t="s">
        <v>48</v>
      </c>
      <c r="G65" s="1809"/>
      <c r="H65" s="1811"/>
      <c r="I65" s="1800"/>
      <c r="J65" s="1800"/>
      <c r="K65" s="1800"/>
      <c r="L65" s="1802"/>
      <c r="N65" t="s">
        <v>828</v>
      </c>
      <c r="S65" t="s">
        <v>825</v>
      </c>
      <c r="T65">
        <f>COUNTIF(T66:T77,"&gt;0")</f>
        <v>3</v>
      </c>
    </row>
    <row r="66" spans="1:20" ht="15.75" thickBot="1">
      <c r="A66" s="56" t="s">
        <v>130</v>
      </c>
      <c r="B66" s="809">
        <f>Abril!B66+Mayo!B66+Junio!B66</f>
        <v>0</v>
      </c>
      <c r="C66" s="810">
        <f>Abril!C66+Mayo!C66+Junio!C66</f>
        <v>0</v>
      </c>
      <c r="D66" s="811">
        <f>Abril!D66+Mayo!D66+Junio!D66</f>
        <v>0</v>
      </c>
      <c r="E66" s="812">
        <f>Abril!E66+Mayo!E66+Junio!E66</f>
        <v>0</v>
      </c>
      <c r="F66" s="89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59">
        <f>SUM(H66*$N$66)</f>
        <v>0</v>
      </c>
      <c r="J66" s="1060">
        <f>_xlfn.IFERROR(SUM(G66/(I66))*100,0)</f>
        <v>0</v>
      </c>
      <c r="K66" s="1061">
        <f>_xlfn.IFERROR(SUM(G66/F66),0)</f>
        <v>0</v>
      </c>
      <c r="L66" s="58">
        <f>_xlfn.IFERROR((Abril!L66+Mayo!L66+Junio!L66)/$T$65,0)</f>
        <v>0</v>
      </c>
      <c r="N66">
        <f>SUM(T66:T77)</f>
        <v>91</v>
      </c>
      <c r="S66" s="1051"/>
      <c r="T66" s="1051"/>
    </row>
    <row r="67" spans="1:20" ht="15">
      <c r="A67" s="56" t="s">
        <v>131</v>
      </c>
      <c r="B67" s="813">
        <f>Abril!B67+Mayo!B67+Junio!B67</f>
        <v>401</v>
      </c>
      <c r="C67" s="810">
        <f>Abril!C67+Mayo!C67+Junio!C67</f>
        <v>333</v>
      </c>
      <c r="D67" s="811">
        <f>Abril!D67+Mayo!D67+Junio!D67</f>
        <v>0</v>
      </c>
      <c r="E67" s="812">
        <f>Abril!E67+Mayo!E67+Junio!E67</f>
        <v>1</v>
      </c>
      <c r="F67" s="896">
        <f aca="true" t="shared" si="2" ref="F67:F85">E67+D67+C67</f>
        <v>334</v>
      </c>
      <c r="G67" s="159">
        <f>Abril!G67+Mayo!G67+Junio!G67</f>
        <v>1309</v>
      </c>
      <c r="H67" s="35">
        <f>_xlfn.IFERROR((Abril!H67+Mayo!H67+Junio!H67)/$T$65,0)</f>
        <v>22</v>
      </c>
      <c r="I67" s="1059">
        <f aca="true" t="shared" si="3" ref="I67:I85">SUM(H67*$N$66)</f>
        <v>2002</v>
      </c>
      <c r="J67" s="1060">
        <f aca="true" t="shared" si="4" ref="J67:J85">_xlfn.IFERROR(SUM(G67/(I67))*100,0)</f>
        <v>65.38461538461539</v>
      </c>
      <c r="K67" s="1061">
        <f aca="true" t="shared" si="5" ref="K67:K86">_xlfn.IFERROR(SUM(G67/F67),0)</f>
        <v>3.9191616766467066</v>
      </c>
      <c r="L67" s="58">
        <f>_xlfn.IFERROR((Abril!L67+Mayo!L67+Junio!L67)/$T$65,0)</f>
        <v>9.666666666666666</v>
      </c>
      <c r="N67" s="1210" t="s">
        <v>830</v>
      </c>
      <c r="O67" s="1211"/>
      <c r="P67" s="1212"/>
      <c r="Q67" s="1192" t="s">
        <v>834</v>
      </c>
      <c r="R67" s="1193"/>
      <c r="S67" s="1194"/>
      <c r="T67" s="1051"/>
    </row>
    <row r="68" spans="1:20" ht="15">
      <c r="A68" s="57" t="s">
        <v>132</v>
      </c>
      <c r="B68" s="813">
        <f>Abril!B68+Mayo!B68+Junio!B68</f>
        <v>712</v>
      </c>
      <c r="C68" s="810">
        <f>Abril!C68+Mayo!C68+Junio!C68</f>
        <v>560</v>
      </c>
      <c r="D68" s="811">
        <f>Abril!D68+Mayo!D68+Junio!D68</f>
        <v>0</v>
      </c>
      <c r="E68" s="812">
        <f>Abril!E68+Mayo!E68+Junio!E68</f>
        <v>0</v>
      </c>
      <c r="F68" s="896">
        <f t="shared" si="2"/>
        <v>560</v>
      </c>
      <c r="G68" s="159">
        <f>Abril!G68+Mayo!G68+Junio!G68</f>
        <v>1573</v>
      </c>
      <c r="H68" s="35">
        <f>_xlfn.IFERROR((Abril!H68+Mayo!H68+Junio!H68)/$T$65,0)</f>
        <v>20</v>
      </c>
      <c r="I68" s="1059">
        <f t="shared" si="3"/>
        <v>1820</v>
      </c>
      <c r="J68" s="1060">
        <f t="shared" si="4"/>
        <v>86.42857142857143</v>
      </c>
      <c r="K68" s="1061">
        <f t="shared" si="5"/>
        <v>2.8089285714285714</v>
      </c>
      <c r="L68" s="58">
        <f>_xlfn.IFERROR((Abril!L68+Mayo!L68+Junio!L68)/$T$65,0)</f>
        <v>13.666666666666666</v>
      </c>
      <c r="N68" s="1213"/>
      <c r="O68" s="1214"/>
      <c r="P68" s="1215"/>
      <c r="Q68" s="1195"/>
      <c r="R68" s="1196"/>
      <c r="S68" s="1197"/>
      <c r="T68" s="1051"/>
    </row>
    <row r="69" spans="1:20" ht="15">
      <c r="A69" s="56" t="s">
        <v>133</v>
      </c>
      <c r="B69" s="813">
        <f>Abril!B69+Mayo!B69+Junio!B69</f>
        <v>51</v>
      </c>
      <c r="C69" s="810">
        <f>Abril!C69+Mayo!C69+Junio!C69</f>
        <v>188</v>
      </c>
      <c r="D69" s="811">
        <f>Abril!D69+Mayo!D69+Junio!D69</f>
        <v>0</v>
      </c>
      <c r="E69" s="812">
        <f>Abril!E69+Mayo!E69+Junio!E69</f>
        <v>0</v>
      </c>
      <c r="F69" s="896">
        <f t="shared" si="2"/>
        <v>188</v>
      </c>
      <c r="G69" s="159">
        <f>Abril!G69+Mayo!G69+Junio!G69</f>
        <v>590</v>
      </c>
      <c r="H69" s="35">
        <f>_xlfn.IFERROR((Abril!H69+Mayo!H69+Junio!H69)/$T$65,0)</f>
        <v>14</v>
      </c>
      <c r="I69" s="1059">
        <f t="shared" si="3"/>
        <v>1274</v>
      </c>
      <c r="J69" s="1060">
        <f t="shared" si="4"/>
        <v>46.31083202511774</v>
      </c>
      <c r="K69" s="1061">
        <f t="shared" si="5"/>
        <v>3.1382978723404253</v>
      </c>
      <c r="L69" s="58">
        <f>_xlfn.IFERROR((Abril!L69+Mayo!L69+Junio!L69)/$T$65,0)</f>
        <v>5</v>
      </c>
      <c r="N69" s="1213"/>
      <c r="O69" s="1214"/>
      <c r="P69" s="1215"/>
      <c r="Q69" s="1195"/>
      <c r="R69" s="1196"/>
      <c r="S69" s="1197"/>
      <c r="T69" s="1051">
        <f>Abril!$N$66</f>
        <v>30</v>
      </c>
    </row>
    <row r="70" spans="1:20" ht="15.75" thickBot="1">
      <c r="A70" s="56" t="s">
        <v>134</v>
      </c>
      <c r="B70" s="813">
        <f>Abril!B70+Mayo!B70+Junio!B70</f>
        <v>714</v>
      </c>
      <c r="C70" s="810">
        <f>Abril!C70+Mayo!C70+Junio!C70</f>
        <v>511</v>
      </c>
      <c r="D70" s="811">
        <f>Abril!D70+Mayo!D70+Junio!D70</f>
        <v>4</v>
      </c>
      <c r="E70" s="812">
        <f>Abril!E70+Mayo!E70+Junio!E70</f>
        <v>85</v>
      </c>
      <c r="F70" s="896">
        <f t="shared" si="2"/>
        <v>600</v>
      </c>
      <c r="G70" s="159">
        <f>Abril!G70+Mayo!G70+Junio!G70</f>
        <v>3034</v>
      </c>
      <c r="H70" s="35">
        <f>_xlfn.IFERROR((Abril!H70+Mayo!H70+Junio!H70)/$T$65,0)</f>
        <v>26</v>
      </c>
      <c r="I70" s="1059">
        <f t="shared" si="3"/>
        <v>2366</v>
      </c>
      <c r="J70" s="1060">
        <f t="shared" si="4"/>
        <v>128.23330515638207</v>
      </c>
      <c r="K70" s="1061">
        <f t="shared" si="5"/>
        <v>5.056666666666667</v>
      </c>
      <c r="L70" s="58">
        <f>_xlfn.IFERROR((Abril!L70+Mayo!L70+Junio!L70)/$T$65,0)</f>
        <v>24.666666666666668</v>
      </c>
      <c r="N70" s="1216"/>
      <c r="O70" s="1217"/>
      <c r="P70" s="1218"/>
      <c r="Q70" s="1198"/>
      <c r="R70" s="1199"/>
      <c r="S70" s="1200"/>
      <c r="T70" s="1051">
        <f>Mayo!$N$66</f>
        <v>31</v>
      </c>
    </row>
    <row r="71" spans="1:20" ht="15.75" thickBot="1">
      <c r="A71" s="56" t="s">
        <v>135</v>
      </c>
      <c r="B71" s="813">
        <f>Abril!B71+Mayo!B71+Junio!B71</f>
        <v>0</v>
      </c>
      <c r="C71" s="810">
        <f>Abril!C71+Mayo!C71+Junio!C71</f>
        <v>0</v>
      </c>
      <c r="D71" s="811">
        <f>Abril!D71+Mayo!D71+Junio!D71</f>
        <v>0</v>
      </c>
      <c r="E71" s="812">
        <f>Abril!E71+Mayo!E71+Junio!E71</f>
        <v>0</v>
      </c>
      <c r="F71" s="89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59">
        <f t="shared" si="3"/>
        <v>0</v>
      </c>
      <c r="J71" s="1060">
        <f t="shared" si="4"/>
        <v>0</v>
      </c>
      <c r="K71" s="1061">
        <f t="shared" si="5"/>
        <v>0</v>
      </c>
      <c r="L71" s="58">
        <f>_xlfn.IFERROR((Abril!L71+Mayo!L71+Junio!L71)/$T$65,0)</f>
        <v>0</v>
      </c>
      <c r="O71" s="1018"/>
      <c r="T71" s="1051">
        <f>Junio!$N$66</f>
        <v>30</v>
      </c>
    </row>
    <row r="72" spans="1:20" ht="15">
      <c r="A72" s="56" t="s">
        <v>136</v>
      </c>
      <c r="B72" s="813">
        <f>Abril!B72+Mayo!B72+Junio!B72</f>
        <v>0</v>
      </c>
      <c r="C72" s="810">
        <f>Abril!C72+Mayo!C72+Junio!C72</f>
        <v>0</v>
      </c>
      <c r="D72" s="811">
        <f>Abril!D72+Mayo!D72+Junio!D72</f>
        <v>0</v>
      </c>
      <c r="E72" s="812">
        <f>Abril!E72+Mayo!E72+Junio!E72</f>
        <v>0</v>
      </c>
      <c r="F72" s="89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59">
        <f t="shared" si="3"/>
        <v>0</v>
      </c>
      <c r="J72" s="1060">
        <f t="shared" si="4"/>
        <v>0</v>
      </c>
      <c r="K72" s="1061">
        <f t="shared" si="5"/>
        <v>0</v>
      </c>
      <c r="L72" s="58">
        <f>_xlfn.IFERROR((Abril!L72+Mayo!L72+Junio!L72)/$T$65,0)</f>
        <v>0</v>
      </c>
      <c r="N72" s="1192" t="s">
        <v>831</v>
      </c>
      <c r="O72" s="1193"/>
      <c r="P72" s="1194"/>
      <c r="Q72" s="1201" t="s">
        <v>835</v>
      </c>
      <c r="R72" s="1202"/>
      <c r="S72" s="1203"/>
      <c r="T72" s="1051"/>
    </row>
    <row r="73" spans="1:19" ht="15">
      <c r="A73" s="56" t="s">
        <v>137</v>
      </c>
      <c r="B73" s="813">
        <f>Abril!B73+Mayo!B73+Junio!B73</f>
        <v>0</v>
      </c>
      <c r="C73" s="810">
        <f>Abril!C73+Mayo!C73+Junio!C73</f>
        <v>0</v>
      </c>
      <c r="D73" s="811">
        <f>Abril!D73+Mayo!D73+Junio!D73</f>
        <v>0</v>
      </c>
      <c r="E73" s="812">
        <f>Abril!E73+Mayo!E73+Junio!E73</f>
        <v>0</v>
      </c>
      <c r="F73" s="896">
        <f t="shared" si="2"/>
        <v>0</v>
      </c>
      <c r="G73" s="159">
        <f>Abril!G73+Mayo!G73+Junio!G73</f>
        <v>0</v>
      </c>
      <c r="H73" s="35">
        <f>_xlfn.IFERROR((Abril!H73+Mayo!H73+Junio!H73)/$T$65,0)</f>
        <v>0</v>
      </c>
      <c r="I73" s="1059">
        <f t="shared" si="3"/>
        <v>0</v>
      </c>
      <c r="J73" s="1060">
        <f t="shared" si="4"/>
        <v>0</v>
      </c>
      <c r="K73" s="1061">
        <f t="shared" si="5"/>
        <v>0</v>
      </c>
      <c r="L73" s="58">
        <f>_xlfn.IFERROR((Abril!L73+Mayo!L73+Junio!L73)/$T$65,0)</f>
        <v>0</v>
      </c>
      <c r="N73" s="1195"/>
      <c r="O73" s="1196"/>
      <c r="P73" s="1197"/>
      <c r="Q73" s="1204"/>
      <c r="R73" s="1205"/>
      <c r="S73" s="1206"/>
    </row>
    <row r="74" spans="1:19" ht="15.75" thickBot="1">
      <c r="A74" s="56" t="s">
        <v>138</v>
      </c>
      <c r="B74" s="813">
        <f>Abril!B74+Mayo!B74+Junio!B74</f>
        <v>0</v>
      </c>
      <c r="C74" s="810">
        <f>Abril!C74+Mayo!C74+Junio!C74</f>
        <v>0</v>
      </c>
      <c r="D74" s="811">
        <f>Abril!D74+Mayo!D74+Junio!D74</f>
        <v>0</v>
      </c>
      <c r="E74" s="812">
        <f>Abril!E74+Mayo!E74+Junio!E74</f>
        <v>0</v>
      </c>
      <c r="F74" s="89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59">
        <f t="shared" si="3"/>
        <v>0</v>
      </c>
      <c r="J74" s="1060">
        <f t="shared" si="4"/>
        <v>0</v>
      </c>
      <c r="K74" s="1061">
        <f t="shared" si="5"/>
        <v>0</v>
      </c>
      <c r="L74" s="58">
        <f>_xlfn.IFERROR((Abril!L74+Mayo!L74+Junio!L74)/$T$65,0)</f>
        <v>0</v>
      </c>
      <c r="N74" s="1198"/>
      <c r="O74" s="1199"/>
      <c r="P74" s="1200"/>
      <c r="Q74" s="1207"/>
      <c r="R74" s="1208"/>
      <c r="S74" s="1209"/>
    </row>
    <row r="75" spans="1:16" ht="15">
      <c r="A75" s="56" t="s">
        <v>139</v>
      </c>
      <c r="B75" s="813">
        <f>Abril!B75+Mayo!B75+Junio!B75</f>
        <v>0</v>
      </c>
      <c r="C75" s="810">
        <f>Abril!C75+Mayo!C75+Junio!C75</f>
        <v>0</v>
      </c>
      <c r="D75" s="811">
        <f>Abril!D75+Mayo!D75+Junio!D75</f>
        <v>0</v>
      </c>
      <c r="E75" s="812">
        <f>Abril!E75+Mayo!E75+Junio!E75</f>
        <v>0</v>
      </c>
      <c r="F75" s="89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59">
        <f t="shared" si="3"/>
        <v>0</v>
      </c>
      <c r="J75" s="1060">
        <f t="shared" si="4"/>
        <v>0</v>
      </c>
      <c r="K75" s="1061">
        <f t="shared" si="5"/>
        <v>0</v>
      </c>
      <c r="L75" s="58">
        <f>_xlfn.IFERROR((Abril!L75+Mayo!L75+Junio!L75)/$T$65,0)</f>
        <v>0</v>
      </c>
      <c r="N75" s="1213" t="s">
        <v>832</v>
      </c>
      <c r="O75" s="1214"/>
      <c r="P75" s="1215"/>
    </row>
    <row r="76" spans="1:16" ht="15">
      <c r="A76" s="56" t="s">
        <v>140</v>
      </c>
      <c r="B76" s="813">
        <f>Abril!B76+Mayo!B76+Junio!B76</f>
        <v>484</v>
      </c>
      <c r="C76" s="810">
        <f>Abril!C76+Mayo!C76+Junio!C76</f>
        <v>455</v>
      </c>
      <c r="D76" s="811">
        <f>Abril!D76+Mayo!D76+Junio!D76</f>
        <v>1</v>
      </c>
      <c r="E76" s="812">
        <f>Abril!E76+Mayo!E76+Junio!E76</f>
        <v>4</v>
      </c>
      <c r="F76" s="896">
        <f t="shared" si="2"/>
        <v>460</v>
      </c>
      <c r="G76" s="159">
        <f>Abril!G76+Mayo!G76+Junio!G76</f>
        <v>1948</v>
      </c>
      <c r="H76" s="35">
        <f>_xlfn.IFERROR((Abril!H76+Mayo!H76+Junio!H76)/$T$65,0)</f>
        <v>13</v>
      </c>
      <c r="I76" s="1059">
        <f t="shared" si="3"/>
        <v>1183</v>
      </c>
      <c r="J76" s="1060">
        <f t="shared" si="4"/>
        <v>164.66610312764158</v>
      </c>
      <c r="K76" s="1061">
        <f t="shared" si="5"/>
        <v>4.234782608695652</v>
      </c>
      <c r="L76" s="58">
        <f>_xlfn.IFERROR((Abril!L76+Mayo!L76+Junio!L76)/$T$65,0)</f>
        <v>10.333333333333334</v>
      </c>
      <c r="N76" s="1213"/>
      <c r="O76" s="1214"/>
      <c r="P76" s="1215"/>
    </row>
    <row r="77" spans="1:16" ht="15">
      <c r="A77" s="57" t="s">
        <v>141</v>
      </c>
      <c r="B77" s="813">
        <f>Abril!B77+Mayo!B77+Junio!B77</f>
        <v>0</v>
      </c>
      <c r="C77" s="810">
        <f>Abril!C77+Mayo!C77+Junio!C77</f>
        <v>0</v>
      </c>
      <c r="D77" s="811">
        <f>Abril!D77+Mayo!D77+Junio!D77</f>
        <v>0</v>
      </c>
      <c r="E77" s="812">
        <f>Abril!E77+Mayo!E77+Junio!E77</f>
        <v>0</v>
      </c>
      <c r="F77" s="89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59">
        <f t="shared" si="3"/>
        <v>0</v>
      </c>
      <c r="J77" s="1060">
        <f t="shared" si="4"/>
        <v>0</v>
      </c>
      <c r="K77" s="1061">
        <f t="shared" si="5"/>
        <v>0</v>
      </c>
      <c r="L77" s="58">
        <f>_xlfn.IFERROR((Abril!L77+Mayo!L77+Junio!L77)/$T$65,0)</f>
        <v>0</v>
      </c>
      <c r="N77" s="1213"/>
      <c r="O77" s="1214"/>
      <c r="P77" s="1215"/>
    </row>
    <row r="78" spans="1:16" ht="15.75" thickBot="1">
      <c r="A78" s="56" t="s">
        <v>142</v>
      </c>
      <c r="B78" s="813">
        <f>Abril!B78+Mayo!B78+Junio!B78</f>
        <v>0</v>
      </c>
      <c r="C78" s="810">
        <f>Abril!C78+Mayo!C78+Junio!C78</f>
        <v>5</v>
      </c>
      <c r="D78" s="811">
        <f>Abril!D78+Mayo!D78+Junio!D78</f>
        <v>0</v>
      </c>
      <c r="E78" s="812">
        <f>Abril!E78+Mayo!E78+Junio!E78</f>
        <v>0</v>
      </c>
      <c r="F78" s="896">
        <f t="shared" si="2"/>
        <v>5</v>
      </c>
      <c r="G78" s="159">
        <f>Abril!G78+Mayo!G78+Junio!G78</f>
        <v>12</v>
      </c>
      <c r="H78" s="35">
        <f>_xlfn.IFERROR((Abril!H78+Mayo!H78+Junio!H78)/$T$65,0)</f>
        <v>1.3333333333333333</v>
      </c>
      <c r="I78" s="1059">
        <f t="shared" si="3"/>
        <v>121.33333333333333</v>
      </c>
      <c r="J78" s="1060">
        <f t="shared" si="4"/>
        <v>9.89010989010989</v>
      </c>
      <c r="K78" s="1061">
        <f t="shared" si="5"/>
        <v>2.4</v>
      </c>
      <c r="L78" s="58">
        <f>_xlfn.IFERROR((Abril!L78+Mayo!L78+Junio!L78)/$T$65,0)</f>
        <v>0</v>
      </c>
      <c r="N78" s="1216"/>
      <c r="O78" s="1217"/>
      <c r="P78" s="1218"/>
    </row>
    <row r="79" spans="1:16" ht="15">
      <c r="A79" s="56" t="s">
        <v>143</v>
      </c>
      <c r="B79" s="813">
        <f>Abril!B79+Mayo!B79+Junio!B79</f>
        <v>0</v>
      </c>
      <c r="C79" s="810">
        <f>Abril!C79+Mayo!C79+Junio!C79</f>
        <v>0</v>
      </c>
      <c r="D79" s="811">
        <f>Abril!D79+Mayo!D79+Junio!D79</f>
        <v>0</v>
      </c>
      <c r="E79" s="812">
        <f>Abril!E79+Mayo!E79+Junio!E79</f>
        <v>0</v>
      </c>
      <c r="F79" s="896">
        <f t="shared" si="2"/>
        <v>0</v>
      </c>
      <c r="G79" s="159">
        <f>Abril!G79+Mayo!G79+Junio!G79</f>
        <v>0</v>
      </c>
      <c r="H79" s="35">
        <f>_xlfn.IFERROR((Abril!H79+Mayo!H79+Junio!H79)/$T$65,0)</f>
        <v>0</v>
      </c>
      <c r="I79" s="1059">
        <f t="shared" si="3"/>
        <v>0</v>
      </c>
      <c r="J79" s="1060">
        <f t="shared" si="4"/>
        <v>0</v>
      </c>
      <c r="K79" s="1061">
        <f t="shared" si="5"/>
        <v>0</v>
      </c>
      <c r="L79" s="58">
        <f>_xlfn.IFERROR((Abril!L79+Mayo!L79+Junio!L79)/$T$65,0)</f>
        <v>0</v>
      </c>
      <c r="N79" s="1192" t="s">
        <v>833</v>
      </c>
      <c r="O79" s="1193"/>
      <c r="P79" s="1194"/>
    </row>
    <row r="80" spans="1:16" ht="15">
      <c r="A80" s="56" t="s">
        <v>144</v>
      </c>
      <c r="B80" s="813">
        <f>Abril!B80+Mayo!B80+Junio!B80</f>
        <v>0</v>
      </c>
      <c r="C80" s="810">
        <f>Abril!C80+Mayo!C80+Junio!C80</f>
        <v>1</v>
      </c>
      <c r="D80" s="811">
        <f>Abril!D80+Mayo!D80+Junio!D80</f>
        <v>0</v>
      </c>
      <c r="E80" s="812">
        <f>Abril!E80+Mayo!E80+Junio!E80</f>
        <v>0</v>
      </c>
      <c r="F80" s="896">
        <f t="shared" si="2"/>
        <v>1</v>
      </c>
      <c r="G80" s="159">
        <f>Abril!G80+Mayo!G80+Junio!G80</f>
        <v>6</v>
      </c>
      <c r="H80" s="35">
        <f>_xlfn.IFERROR((Abril!H80+Mayo!H80+Junio!H80)/$T$65,0)</f>
        <v>0.6666666666666666</v>
      </c>
      <c r="I80" s="1059">
        <f t="shared" si="3"/>
        <v>60.666666666666664</v>
      </c>
      <c r="J80" s="1060">
        <f t="shared" si="4"/>
        <v>9.89010989010989</v>
      </c>
      <c r="K80" s="1061">
        <f t="shared" si="5"/>
        <v>6</v>
      </c>
      <c r="L80" s="58">
        <f>_xlfn.IFERROR((Abril!L80+Mayo!L80+Junio!L80)/$T$65,0)</f>
        <v>0</v>
      </c>
      <c r="N80" s="1195"/>
      <c r="O80" s="1196"/>
      <c r="P80" s="1197"/>
    </row>
    <row r="81" spans="1:16" ht="15">
      <c r="A81" s="56" t="s">
        <v>145</v>
      </c>
      <c r="B81" s="813">
        <f>Abril!B81+Mayo!B81+Junio!B81</f>
        <v>0</v>
      </c>
      <c r="C81" s="810">
        <f>Abril!C81+Mayo!C81+Junio!C81</f>
        <v>0</v>
      </c>
      <c r="D81" s="811">
        <f>Abril!D81+Mayo!D81+Junio!D81</f>
        <v>0</v>
      </c>
      <c r="E81" s="812">
        <f>Abril!E81+Mayo!E81+Junio!E81</f>
        <v>0</v>
      </c>
      <c r="F81" s="89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59">
        <f t="shared" si="3"/>
        <v>0</v>
      </c>
      <c r="J81" s="1060">
        <f t="shared" si="4"/>
        <v>0</v>
      </c>
      <c r="K81" s="1061">
        <f t="shared" si="5"/>
        <v>0</v>
      </c>
      <c r="L81" s="58">
        <f>_xlfn.IFERROR((Abril!L81+Mayo!L81+Junio!L81)/$T$65,0)</f>
        <v>0</v>
      </c>
      <c r="N81" s="1195"/>
      <c r="O81" s="1196"/>
      <c r="P81" s="1197"/>
    </row>
    <row r="82" spans="1:16" ht="15.75" thickBot="1">
      <c r="A82" s="56" t="s">
        <v>146</v>
      </c>
      <c r="B82" s="813">
        <f>Abril!B82+Mayo!B82+Junio!B82</f>
        <v>0</v>
      </c>
      <c r="C82" s="810">
        <f>Abril!C82+Mayo!C82+Junio!C82</f>
        <v>3</v>
      </c>
      <c r="D82" s="811">
        <f>Abril!D82+Mayo!D82+Junio!D82</f>
        <v>0</v>
      </c>
      <c r="E82" s="812">
        <f>Abril!E82+Mayo!E82+Junio!E82</f>
        <v>0</v>
      </c>
      <c r="F82" s="896">
        <f t="shared" si="2"/>
        <v>3</v>
      </c>
      <c r="G82" s="159">
        <f>Abril!G82+Mayo!G82+Junio!G82</f>
        <v>209</v>
      </c>
      <c r="H82" s="35">
        <f>_xlfn.IFERROR((Abril!H82+Mayo!H82+Junio!H82)/$T$65,0)</f>
        <v>8</v>
      </c>
      <c r="I82" s="1059">
        <f t="shared" si="3"/>
        <v>728</v>
      </c>
      <c r="J82" s="1060">
        <f t="shared" si="4"/>
        <v>28.708791208791208</v>
      </c>
      <c r="K82" s="1061">
        <f t="shared" si="5"/>
        <v>69.66666666666667</v>
      </c>
      <c r="L82" s="58">
        <f>_xlfn.IFERROR((Abril!L82+Mayo!L82+Junio!L82)/$T$65,0)</f>
        <v>0</v>
      </c>
      <c r="N82" s="1198"/>
      <c r="O82" s="1199"/>
      <c r="P82" s="1200"/>
    </row>
    <row r="83" spans="1:12" ht="15">
      <c r="A83" s="56" t="s">
        <v>147</v>
      </c>
      <c r="B83" s="813">
        <f>Abril!B83+Mayo!B83+Junio!B83</f>
        <v>0</v>
      </c>
      <c r="C83" s="810">
        <f>Abril!C83+Mayo!C83+Junio!C83</f>
        <v>65</v>
      </c>
      <c r="D83" s="811">
        <f>Abril!D83+Mayo!D83+Junio!D83</f>
        <v>0</v>
      </c>
      <c r="E83" s="812">
        <f>Abril!E83+Mayo!E83+Junio!E83</f>
        <v>0</v>
      </c>
      <c r="F83" s="896">
        <f t="shared" si="2"/>
        <v>65</v>
      </c>
      <c r="G83" s="159">
        <f>Abril!G83+Mayo!G83+Junio!G83</f>
        <v>533</v>
      </c>
      <c r="H83" s="35">
        <f>_xlfn.IFERROR((Abril!H83+Mayo!H83+Junio!H83)/$T$65,0)</f>
        <v>7</v>
      </c>
      <c r="I83" s="1059">
        <f t="shared" si="3"/>
        <v>637</v>
      </c>
      <c r="J83" s="1060">
        <f t="shared" si="4"/>
        <v>83.6734693877551</v>
      </c>
      <c r="K83" s="1061">
        <f t="shared" si="5"/>
        <v>8.2</v>
      </c>
      <c r="L83" s="58">
        <f>_xlfn.IFERROR((Abril!L83+Mayo!L83+Junio!L83)/$T$65,0)</f>
        <v>2.3333333333333335</v>
      </c>
    </row>
    <row r="84" spans="1:12" ht="15">
      <c r="A84" s="56" t="s">
        <v>148</v>
      </c>
      <c r="B84" s="813">
        <f>Abril!B84+Mayo!B84+Junio!B84</f>
        <v>0</v>
      </c>
      <c r="C84" s="810">
        <f>Abril!C84+Mayo!C84+Junio!C84</f>
        <v>63</v>
      </c>
      <c r="D84" s="811">
        <f>Abril!D84+Mayo!D84+Junio!D84</f>
        <v>1</v>
      </c>
      <c r="E84" s="812">
        <f>Abril!E84+Mayo!E84+Junio!E84</f>
        <v>23</v>
      </c>
      <c r="F84" s="896">
        <f t="shared" si="2"/>
        <v>87</v>
      </c>
      <c r="G84" s="159">
        <f>Abril!G84+Mayo!G84+Junio!G84</f>
        <v>461</v>
      </c>
      <c r="H84" s="35">
        <f>_xlfn.IFERROR((Abril!H84+Mayo!H84+Junio!H84)/$T$65,0)</f>
        <v>7</v>
      </c>
      <c r="I84" s="1059">
        <f t="shared" si="3"/>
        <v>637</v>
      </c>
      <c r="J84" s="1060">
        <f t="shared" si="4"/>
        <v>72.37048665620094</v>
      </c>
      <c r="K84" s="1061">
        <f t="shared" si="5"/>
        <v>5.2988505747126435</v>
      </c>
      <c r="L84" s="58">
        <f>_xlfn.IFERROR((Abril!L84+Mayo!L84+Junio!L84)/$T$65,0)</f>
        <v>7</v>
      </c>
    </row>
    <row r="85" spans="1:12" ht="15">
      <c r="A85" s="56" t="s">
        <v>149</v>
      </c>
      <c r="B85" s="813">
        <f>Abril!B85+Mayo!B85+Junio!B85</f>
        <v>51</v>
      </c>
      <c r="C85" s="810">
        <f>Abril!C85+Mayo!C85+Junio!C85</f>
        <v>99</v>
      </c>
      <c r="D85" s="811">
        <f>Abril!D85+Mayo!D85+Junio!D85</f>
        <v>1</v>
      </c>
      <c r="E85" s="812">
        <f>Abril!E85+Mayo!E85+Junio!E85</f>
        <v>4</v>
      </c>
      <c r="F85" s="896">
        <f t="shared" si="2"/>
        <v>104</v>
      </c>
      <c r="G85" s="159">
        <f>Abril!G85+Mayo!G85+Junio!G85</f>
        <v>520</v>
      </c>
      <c r="H85" s="35">
        <f>_xlfn.IFERROR((Abril!H85+Mayo!H85+Junio!H85)/$T$65,0)</f>
        <v>14</v>
      </c>
      <c r="I85" s="1059">
        <f t="shared" si="3"/>
        <v>1274</v>
      </c>
      <c r="J85" s="1060">
        <f t="shared" si="4"/>
        <v>40.816326530612244</v>
      </c>
      <c r="K85" s="1061">
        <f t="shared" si="5"/>
        <v>5</v>
      </c>
      <c r="L85" s="58">
        <f>_xlfn.IFERROR((Abril!L85+Mayo!L85+Junio!L85)/$T$65,0)</f>
        <v>6</v>
      </c>
    </row>
    <row r="86" spans="1:12" ht="15.75" thickBot="1">
      <c r="A86" s="897" t="s">
        <v>6</v>
      </c>
      <c r="B86" s="1032">
        <f aca="true" t="shared" si="6" ref="B86:I86">SUM(B66:B85)</f>
        <v>2413</v>
      </c>
      <c r="C86" s="1033">
        <f t="shared" si="6"/>
        <v>2283</v>
      </c>
      <c r="D86" s="1034">
        <f t="shared" si="6"/>
        <v>7</v>
      </c>
      <c r="E86" s="1034">
        <f t="shared" si="6"/>
        <v>117</v>
      </c>
      <c r="F86" s="1034">
        <f t="shared" si="6"/>
        <v>2407</v>
      </c>
      <c r="G86" s="1035">
        <f t="shared" si="6"/>
        <v>10195</v>
      </c>
      <c r="H86" s="1036">
        <f t="shared" si="6"/>
        <v>133</v>
      </c>
      <c r="I86" s="1034">
        <f t="shared" si="6"/>
        <v>12103</v>
      </c>
      <c r="J86" s="1036">
        <f>_xlfn.IFERROR(SUM(G86/I86)*100,0)</f>
        <v>84.23531355862183</v>
      </c>
      <c r="K86" s="1036">
        <f t="shared" si="5"/>
        <v>4.235562941420856</v>
      </c>
      <c r="L86" s="1037">
        <f>SUM(L66:L85)</f>
        <v>78.66666666666667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787" t="s">
        <v>735</v>
      </c>
      <c r="B89" s="1788"/>
      <c r="C89" s="1817" t="s">
        <v>733</v>
      </c>
      <c r="D89" s="1818"/>
      <c r="E89" s="1818"/>
      <c r="F89" s="1818"/>
      <c r="G89" s="1818"/>
      <c r="H89" s="1818"/>
      <c r="I89" s="1818"/>
      <c r="J89" s="181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15"/>
      <c r="B90" s="1816"/>
      <c r="C90" s="898" t="s">
        <v>161</v>
      </c>
      <c r="D90" s="899" t="s">
        <v>49</v>
      </c>
      <c r="E90" s="899" t="s">
        <v>50</v>
      </c>
      <c r="F90" s="899" t="s">
        <v>51</v>
      </c>
      <c r="G90" s="899" t="s">
        <v>52</v>
      </c>
      <c r="H90" s="899" t="s">
        <v>53</v>
      </c>
      <c r="I90" s="900" t="s">
        <v>54</v>
      </c>
      <c r="J90" s="901" t="s">
        <v>162</v>
      </c>
      <c r="K90" s="9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12" t="s">
        <v>41</v>
      </c>
      <c r="B91" s="72" t="s">
        <v>731</v>
      </c>
      <c r="C91" s="815">
        <f>Abril!C91+Mayo!C91+Junio!C91</f>
        <v>2</v>
      </c>
      <c r="D91" s="816">
        <f>Abril!D91+Mayo!D91+Junio!D91</f>
        <v>46</v>
      </c>
      <c r="E91" s="816">
        <f>Abril!E91+Mayo!E91+Junio!E91</f>
        <v>61</v>
      </c>
      <c r="F91" s="816">
        <f>Abril!F91+Mayo!F91+Junio!F91</f>
        <v>37</v>
      </c>
      <c r="G91" s="816">
        <f>Abril!G91+Mayo!G91+Junio!G91</f>
        <v>23</v>
      </c>
      <c r="H91" s="816">
        <f>Abril!H91+Mayo!H91+Junio!H91</f>
        <v>7</v>
      </c>
      <c r="I91" s="816">
        <f>Abril!I91+Mayo!I91+Junio!I91</f>
        <v>5</v>
      </c>
      <c r="J91" s="817">
        <f>Abril!J91+Mayo!J91+Junio!J91</f>
        <v>0</v>
      </c>
      <c r="K91" s="903">
        <f aca="true" t="shared" si="7" ref="K91:K99">SUM(J91+I91+H91+G91+F91+E91+D91+C91)</f>
        <v>181</v>
      </c>
      <c r="L91" s="6"/>
      <c r="M91" s="6"/>
      <c r="N91" s="6"/>
      <c r="O91" s="6"/>
      <c r="P91" s="6"/>
      <c r="Q91" s="6"/>
      <c r="R91" s="6"/>
    </row>
    <row r="92" spans="1:11" ht="15">
      <c r="A92" s="1813"/>
      <c r="B92" s="68" t="s">
        <v>730</v>
      </c>
      <c r="C92" s="818">
        <f>Abril!C92+Mayo!C92+Junio!C92</f>
        <v>5</v>
      </c>
      <c r="D92" s="819">
        <f>Abril!D92+Mayo!D92+Junio!D92</f>
        <v>63</v>
      </c>
      <c r="E92" s="819">
        <f>Abril!E92+Mayo!E92+Junio!E92</f>
        <v>82</v>
      </c>
      <c r="F92" s="819">
        <f>Abril!F92+Mayo!F92+Junio!F92</f>
        <v>87</v>
      </c>
      <c r="G92" s="819">
        <f>Abril!G92+Mayo!G92+Junio!G92</f>
        <v>31</v>
      </c>
      <c r="H92" s="819">
        <f>Abril!H92+Mayo!H92+Junio!H92</f>
        <v>12</v>
      </c>
      <c r="I92" s="819">
        <f>Abril!I92+Mayo!I92+Junio!I92</f>
        <v>4</v>
      </c>
      <c r="J92" s="820">
        <f>Abril!J92+Mayo!J92+Junio!J92</f>
        <v>0</v>
      </c>
      <c r="K92" s="904">
        <f t="shared" si="7"/>
        <v>284</v>
      </c>
    </row>
    <row r="93" spans="1:11" ht="15.75" thickBot="1">
      <c r="A93" s="1814"/>
      <c r="B93" s="907" t="s">
        <v>6</v>
      </c>
      <c r="C93" s="908">
        <f aca="true" t="shared" si="8" ref="C93:J93">SUM(C91+C92)</f>
        <v>7</v>
      </c>
      <c r="D93" s="909">
        <f t="shared" si="8"/>
        <v>109</v>
      </c>
      <c r="E93" s="909">
        <f t="shared" si="8"/>
        <v>143</v>
      </c>
      <c r="F93" s="909">
        <f t="shared" si="8"/>
        <v>124</v>
      </c>
      <c r="G93" s="909">
        <f t="shared" si="8"/>
        <v>54</v>
      </c>
      <c r="H93" s="909">
        <f t="shared" si="8"/>
        <v>19</v>
      </c>
      <c r="I93" s="909">
        <f t="shared" si="8"/>
        <v>9</v>
      </c>
      <c r="J93" s="910">
        <f t="shared" si="8"/>
        <v>0</v>
      </c>
      <c r="K93" s="905">
        <f t="shared" si="7"/>
        <v>465</v>
      </c>
    </row>
    <row r="94" spans="1:11" ht="15.75" thickBot="1">
      <c r="A94" s="141"/>
      <c r="B94" s="133" t="s">
        <v>729</v>
      </c>
      <c r="C94" s="821">
        <f>Abril!C94+Mayo!C94+Junio!C94</f>
        <v>0</v>
      </c>
      <c r="D94" s="822">
        <f>Abril!D94+Mayo!D94+Junio!D94</f>
        <v>0</v>
      </c>
      <c r="E94" s="822">
        <f>Abril!E94+Mayo!E94+Junio!E94</f>
        <v>0</v>
      </c>
      <c r="F94" s="822">
        <f>Abril!F94+Mayo!F94+Junio!F94</f>
        <v>0</v>
      </c>
      <c r="G94" s="822">
        <f>Abril!G94+Mayo!G94+Junio!G94</f>
        <v>0</v>
      </c>
      <c r="H94" s="822">
        <f>Abril!H94+Mayo!H94+Junio!H94</f>
        <v>1</v>
      </c>
      <c r="I94" s="822">
        <f>Abril!I94+Mayo!I94+Junio!I94</f>
        <v>0</v>
      </c>
      <c r="J94" s="823">
        <f>Abril!J94+Mayo!J94+Junio!J94</f>
        <v>0</v>
      </c>
      <c r="K94" s="906">
        <f t="shared" si="7"/>
        <v>1</v>
      </c>
    </row>
    <row r="95" spans="1:11" ht="15">
      <c r="A95" s="1803" t="s">
        <v>55</v>
      </c>
      <c r="B95" s="60" t="s">
        <v>728</v>
      </c>
      <c r="C95" s="815">
        <f>Abril!C95+Mayo!C95+Junio!C95</f>
        <v>8</v>
      </c>
      <c r="D95" s="816">
        <f>Abril!D95+Mayo!D95+Junio!D95</f>
        <v>109</v>
      </c>
      <c r="E95" s="816">
        <f>Abril!E95+Mayo!E95+Junio!E95</f>
        <v>141</v>
      </c>
      <c r="F95" s="816">
        <f>Abril!F95+Mayo!F95+Junio!F95</f>
        <v>123</v>
      </c>
      <c r="G95" s="816">
        <f>Abril!G95+Mayo!G95+Junio!G95</f>
        <v>52</v>
      </c>
      <c r="H95" s="816">
        <f>Abril!H95+Mayo!H95+Junio!H95</f>
        <v>20</v>
      </c>
      <c r="I95" s="816">
        <f>Abril!I95+Mayo!I95+Junio!I95</f>
        <v>9</v>
      </c>
      <c r="J95" s="817">
        <f>Abril!J95+Mayo!J95+Junio!J95</f>
        <v>0</v>
      </c>
      <c r="K95" s="903">
        <f t="shared" si="7"/>
        <v>462</v>
      </c>
    </row>
    <row r="96" spans="1:11" ht="15">
      <c r="A96" s="1804"/>
      <c r="B96" s="131" t="s">
        <v>727</v>
      </c>
      <c r="C96" s="818">
        <f>Abril!C96+Mayo!C96+Junio!C96</f>
        <v>0</v>
      </c>
      <c r="D96" s="819">
        <f>Abril!D96+Mayo!D96+Junio!D96</f>
        <v>0</v>
      </c>
      <c r="E96" s="819">
        <f>Abril!E96+Mayo!E96+Junio!E96</f>
        <v>2</v>
      </c>
      <c r="F96" s="819">
        <f>Abril!F96+Mayo!F96+Junio!F96</f>
        <v>1</v>
      </c>
      <c r="G96" s="819">
        <f>Abril!G96+Mayo!G96+Junio!G96</f>
        <v>2</v>
      </c>
      <c r="H96" s="819">
        <f>Abril!H96+Mayo!H96+Junio!H96</f>
        <v>0</v>
      </c>
      <c r="I96" s="819">
        <f>Abril!I96+Mayo!I96+Junio!I96</f>
        <v>0</v>
      </c>
      <c r="J96" s="820">
        <f>Abril!J96+Mayo!J96+Junio!J96</f>
        <v>0</v>
      </c>
      <c r="K96" s="904">
        <f t="shared" si="7"/>
        <v>5</v>
      </c>
    </row>
    <row r="97" spans="1:18" ht="15.75" thickBot="1">
      <c r="A97" s="1805"/>
      <c r="B97" s="911" t="s">
        <v>6</v>
      </c>
      <c r="C97" s="912">
        <f>C96+C95</f>
        <v>8</v>
      </c>
      <c r="D97" s="913">
        <f aca="true" t="shared" si="9" ref="D97:J97">D96+D95</f>
        <v>109</v>
      </c>
      <c r="E97" s="913">
        <f t="shared" si="9"/>
        <v>143</v>
      </c>
      <c r="F97" s="913">
        <f t="shared" si="9"/>
        <v>124</v>
      </c>
      <c r="G97" s="913">
        <f t="shared" si="9"/>
        <v>54</v>
      </c>
      <c r="H97" s="913">
        <f t="shared" si="9"/>
        <v>20</v>
      </c>
      <c r="I97" s="913">
        <f t="shared" si="9"/>
        <v>9</v>
      </c>
      <c r="J97" s="914">
        <f t="shared" si="9"/>
        <v>0</v>
      </c>
      <c r="K97" s="905">
        <f t="shared" si="7"/>
        <v>467</v>
      </c>
      <c r="R97" s="18"/>
    </row>
    <row r="98" spans="1:11" ht="15">
      <c r="A98" s="75"/>
      <c r="B98" s="72" t="s">
        <v>726</v>
      </c>
      <c r="C98" s="815">
        <f>Abril!C98+Mayo!C98+Junio!C98</f>
        <v>2</v>
      </c>
      <c r="D98" s="816">
        <f>Abril!D98+Mayo!D98+Junio!D98</f>
        <v>18</v>
      </c>
      <c r="E98" s="816">
        <f>Abril!E98+Mayo!E98+Junio!E98</f>
        <v>44</v>
      </c>
      <c r="F98" s="816">
        <f>Abril!F98+Mayo!F98+Junio!F98</f>
        <v>37</v>
      </c>
      <c r="G98" s="816">
        <f>Abril!G98+Mayo!G98+Junio!G98</f>
        <v>20</v>
      </c>
      <c r="H98" s="816">
        <f>Abril!H98+Mayo!H98+Junio!H98</f>
        <v>12</v>
      </c>
      <c r="I98" s="816">
        <f>Abril!I98+Mayo!I98+Junio!I98</f>
        <v>7</v>
      </c>
      <c r="J98" s="817">
        <f>Abril!J98+Mayo!J98+Junio!J98</f>
        <v>2</v>
      </c>
      <c r="K98" s="903">
        <f t="shared" si="7"/>
        <v>142</v>
      </c>
    </row>
    <row r="99" spans="1:11" ht="15.75" thickBot="1">
      <c r="A99" s="76"/>
      <c r="B99" s="77" t="s">
        <v>732</v>
      </c>
      <c r="C99" s="824">
        <f>Abril!C99+Mayo!C99+Junio!C99</f>
        <v>5</v>
      </c>
      <c r="D99" s="825">
        <f>Abril!D99+Mayo!D99+Junio!D99</f>
        <v>7</v>
      </c>
      <c r="E99" s="825">
        <f>Abril!E99+Mayo!E99+Junio!E99</f>
        <v>16</v>
      </c>
      <c r="F99" s="825">
        <f>Abril!F99+Mayo!F99+Junio!F99</f>
        <v>13</v>
      </c>
      <c r="G99" s="825">
        <f>Abril!G99+Mayo!G99+Junio!G99</f>
        <v>4</v>
      </c>
      <c r="H99" s="825">
        <f>Abril!H99+Mayo!H99+Junio!H99</f>
        <v>0</v>
      </c>
      <c r="I99" s="825">
        <f>Abril!I99+Mayo!I99+Junio!I99</f>
        <v>0</v>
      </c>
      <c r="J99" s="826">
        <f>Abril!J99+Mayo!J99+Junio!J99</f>
        <v>0</v>
      </c>
      <c r="K99" s="905">
        <f t="shared" si="7"/>
        <v>45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725">
        <f>Abril!F102+Mayo!F102+Junio!F102</f>
        <v>3484</v>
      </c>
      <c r="G102" s="1726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725">
        <f>Abril!F103+Mayo!F103+Junio!F103</f>
        <v>60</v>
      </c>
      <c r="G103" s="1726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725">
        <f>Abril!F104+Mayo!F104+Junio!F104</f>
        <v>42</v>
      </c>
      <c r="G104" s="1726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727">
        <f>Abril!F105+Mayo!F105+Junio!F105</f>
        <v>69049254</v>
      </c>
      <c r="G105" s="1728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727">
        <f>Abril!F106+Mayo!F106+Junio!F106</f>
        <v>43871361.12</v>
      </c>
      <c r="G106" s="1728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820" t="s">
        <v>62</v>
      </c>
      <c r="B107" s="1821"/>
      <c r="C107" s="1821"/>
      <c r="D107" s="1821"/>
      <c r="E107" s="1821"/>
      <c r="F107" s="1822">
        <f>SUM(F105+F106)</f>
        <v>112920615.12</v>
      </c>
      <c r="G107" s="1823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735">
        <f>Abril!F108+Mayo!F108+Junio!F108</f>
        <v>1290378.54</v>
      </c>
      <c r="G108" s="1736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727">
        <f>Abril!F109+Mayo!F109+Junio!F109</f>
        <v>8669934.23</v>
      </c>
      <c r="G109" s="1728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727">
        <f>Abril!F110+Mayo!F110+Junio!F110</f>
        <v>3134266.3499999996</v>
      </c>
      <c r="G110" s="1728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727">
        <f>Abril!F111+Mayo!F111+Junio!F111</f>
        <v>89177784.17</v>
      </c>
      <c r="G111" s="1728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820" t="s">
        <v>66</v>
      </c>
      <c r="B112" s="1821"/>
      <c r="C112" s="1821"/>
      <c r="D112" s="1821"/>
      <c r="E112" s="1821"/>
      <c r="F112" s="1822">
        <f>SUM(F108+F109+F110+F111)</f>
        <v>102272363.29</v>
      </c>
      <c r="G112" s="1823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733">
        <f>Abril!F113+Mayo!F113+Junio!F113</f>
        <v>1177468263.32</v>
      </c>
      <c r="G113" s="1734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/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priority="3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102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817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824" t="s">
        <v>1</v>
      </c>
      <c r="B11" s="915" t="s">
        <v>2</v>
      </c>
      <c r="C11" s="916" t="s">
        <v>724</v>
      </c>
      <c r="D11" s="1826" t="s">
        <v>3</v>
      </c>
      <c r="E11" s="797"/>
      <c r="F11" s="1828" t="s">
        <v>725</v>
      </c>
      <c r="G11" s="1829"/>
      <c r="H11" s="1829"/>
      <c r="I11" s="1830"/>
      <c r="J11" s="924" t="s">
        <v>4</v>
      </c>
      <c r="K11" s="925" t="s">
        <v>5</v>
      </c>
      <c r="L11" s="1834" t="s">
        <v>6</v>
      </c>
      <c r="N11" s="1165"/>
      <c r="O11" s="1165"/>
      <c r="P11" s="1165"/>
      <c r="Q11" s="1165"/>
    </row>
    <row r="12" spans="1:12" ht="15.75" customHeight="1" thickBot="1">
      <c r="A12" s="1825"/>
      <c r="B12" s="917" t="s">
        <v>7</v>
      </c>
      <c r="C12" s="918" t="s">
        <v>8</v>
      </c>
      <c r="D12" s="1827"/>
      <c r="E12" s="797"/>
      <c r="F12" s="1831"/>
      <c r="G12" s="1832"/>
      <c r="H12" s="1832"/>
      <c r="I12" s="1833"/>
      <c r="J12" s="926" t="s">
        <v>9</v>
      </c>
      <c r="K12" s="927" t="s">
        <v>10</v>
      </c>
      <c r="L12" s="1835"/>
    </row>
    <row r="13" spans="1:12" s="155" customFormat="1" ht="15">
      <c r="A13" s="153" t="s">
        <v>691</v>
      </c>
      <c r="B13" s="802">
        <f>Julio!B13+Agosto!B13+Septiembre!B13</f>
        <v>0</v>
      </c>
      <c r="C13" s="802">
        <f>Julio!C13+Agosto!C13+Septiembre!C13</f>
        <v>0</v>
      </c>
      <c r="D13" s="919">
        <f>SUM(C13+B13)</f>
        <v>0</v>
      </c>
      <c r="E13" s="798"/>
      <c r="F13" s="1080" t="s">
        <v>11</v>
      </c>
      <c r="G13" s="1081"/>
      <c r="H13" s="1081"/>
      <c r="I13" s="1081"/>
      <c r="J13" s="802">
        <f>Julio!J13+Agosto!J13+Septiembre!J13</f>
        <v>1261</v>
      </c>
      <c r="K13" s="807">
        <f>Julio!K13+Agosto!K13+Septiembre!K13</f>
        <v>0</v>
      </c>
      <c r="L13" s="928">
        <f>SUM(K13+J13)</f>
        <v>1261</v>
      </c>
    </row>
    <row r="14" spans="1:12" ht="15">
      <c r="A14" s="13" t="s">
        <v>692</v>
      </c>
      <c r="B14" s="802">
        <f>Julio!B14+Agosto!B14+Septiembre!B14</f>
        <v>115</v>
      </c>
      <c r="C14" s="802">
        <f>Julio!C14+Agosto!C14+Septiembre!C14</f>
        <v>3595</v>
      </c>
      <c r="D14" s="920">
        <f aca="true" t="shared" si="0" ref="D14:D51">SUM(C14+B14)</f>
        <v>3710</v>
      </c>
      <c r="E14" s="797"/>
      <c r="F14" s="1080" t="s">
        <v>12</v>
      </c>
      <c r="G14" s="1081"/>
      <c r="H14" s="1081"/>
      <c r="I14" s="1081"/>
      <c r="J14" s="802">
        <f>Julio!J14+Agosto!J14+Septiembre!J14</f>
        <v>3322</v>
      </c>
      <c r="K14" s="802">
        <f>Julio!K14+Agosto!K14+Septiembre!K14</f>
        <v>5864</v>
      </c>
      <c r="L14" s="928">
        <f aca="true" t="shared" si="1" ref="L14:L33">SUM(K14+J14)</f>
        <v>9186</v>
      </c>
    </row>
    <row r="15" spans="1:12" ht="15">
      <c r="A15" s="13" t="s">
        <v>693</v>
      </c>
      <c r="B15" s="802">
        <f>Julio!B15+Agosto!B15+Septiembre!B15</f>
        <v>283</v>
      </c>
      <c r="C15" s="802">
        <f>Julio!C15+Agosto!C15+Septiembre!C15</f>
        <v>3154</v>
      </c>
      <c r="D15" s="920">
        <f t="shared" si="0"/>
        <v>3437</v>
      </c>
      <c r="E15" s="797"/>
      <c r="F15" s="1080" t="s">
        <v>13</v>
      </c>
      <c r="G15" s="1081"/>
      <c r="H15" s="1081"/>
      <c r="I15" s="1081"/>
      <c r="J15" s="802">
        <f>Julio!J15+Agosto!J15+Septiembre!J15</f>
        <v>5322</v>
      </c>
      <c r="K15" s="802">
        <f>Julio!K15+Agosto!K15+Septiembre!K15</f>
        <v>311</v>
      </c>
      <c r="L15" s="928">
        <f t="shared" si="1"/>
        <v>5633</v>
      </c>
    </row>
    <row r="16" spans="1:12" ht="15">
      <c r="A16" s="13" t="s">
        <v>694</v>
      </c>
      <c r="B16" s="802">
        <f>Julio!B16+Agosto!B16+Septiembre!B16</f>
        <v>175</v>
      </c>
      <c r="C16" s="802">
        <f>Julio!C16+Agosto!C16+Septiembre!C16</f>
        <v>1538</v>
      </c>
      <c r="D16" s="920">
        <f t="shared" si="0"/>
        <v>1713</v>
      </c>
      <c r="E16" s="797"/>
      <c r="F16" s="1080" t="s">
        <v>14</v>
      </c>
      <c r="G16" s="1081"/>
      <c r="H16" s="1081"/>
      <c r="I16" s="1081"/>
      <c r="J16" s="802">
        <f>Julio!J16+Agosto!J16+Septiembre!J16</f>
        <v>0</v>
      </c>
      <c r="K16" s="802">
        <f>Julio!K16+Agosto!K16+Septiembre!K16</f>
        <v>0</v>
      </c>
      <c r="L16" s="928">
        <f t="shared" si="1"/>
        <v>0</v>
      </c>
    </row>
    <row r="17" spans="1:12" ht="15">
      <c r="A17" s="13" t="s">
        <v>695</v>
      </c>
      <c r="B17" s="802">
        <f>Julio!B17+Agosto!B17+Septiembre!B17</f>
        <v>214</v>
      </c>
      <c r="C17" s="802">
        <f>Julio!C17+Agosto!C17+Septiembre!C17</f>
        <v>1665</v>
      </c>
      <c r="D17" s="920">
        <f t="shared" si="0"/>
        <v>1879</v>
      </c>
      <c r="E17" s="797"/>
      <c r="F17" s="1080" t="s">
        <v>15</v>
      </c>
      <c r="G17" s="1081"/>
      <c r="H17" s="1081"/>
      <c r="I17" s="1081"/>
      <c r="J17" s="802">
        <f>Julio!J17+Agosto!J17+Septiembre!J17</f>
        <v>0</v>
      </c>
      <c r="K17" s="802">
        <f>Julio!K17+Agosto!K17+Septiembre!K17</f>
        <v>0</v>
      </c>
      <c r="L17" s="928">
        <f t="shared" si="1"/>
        <v>0</v>
      </c>
    </row>
    <row r="18" spans="1:12" ht="15">
      <c r="A18" s="13" t="s">
        <v>786</v>
      </c>
      <c r="B18" s="802">
        <f>Julio!B18+Agosto!B18+Septiembre!B18</f>
        <v>400</v>
      </c>
      <c r="C18" s="802">
        <f>Julio!C18+Agosto!C18+Septiembre!C18</f>
        <v>593</v>
      </c>
      <c r="D18" s="920">
        <f t="shared" si="0"/>
        <v>993</v>
      </c>
      <c r="E18" s="797"/>
      <c r="F18" s="1096" t="s">
        <v>16</v>
      </c>
      <c r="G18" s="1097"/>
      <c r="H18" s="1097"/>
      <c r="I18" s="1097"/>
      <c r="J18" s="802">
        <f>Julio!J18+Agosto!J18+Septiembre!J18</f>
        <v>376</v>
      </c>
      <c r="K18" s="802">
        <f>Julio!K18+Agosto!K18+Septiembre!K18</f>
        <v>188</v>
      </c>
      <c r="L18" s="928">
        <f t="shared" si="1"/>
        <v>564</v>
      </c>
    </row>
    <row r="19" spans="1:12" ht="15">
      <c r="A19" s="13" t="s">
        <v>696</v>
      </c>
      <c r="B19" s="802">
        <f>Julio!B19+Agosto!B19+Septiembre!B19</f>
        <v>299</v>
      </c>
      <c r="C19" s="802">
        <f>Julio!C19+Agosto!C19+Septiembre!C19</f>
        <v>672</v>
      </c>
      <c r="D19" s="920">
        <f t="shared" si="0"/>
        <v>971</v>
      </c>
      <c r="E19" s="797"/>
      <c r="F19" s="1096" t="s">
        <v>17</v>
      </c>
      <c r="G19" s="1097"/>
      <c r="H19" s="1097"/>
      <c r="I19" s="1098"/>
      <c r="J19" s="802">
        <f>Julio!J19+Agosto!J19+Septiembre!J19</f>
        <v>0</v>
      </c>
      <c r="K19" s="802">
        <f>Julio!K19+Agosto!K19+Septiembre!K19</f>
        <v>0</v>
      </c>
      <c r="L19" s="928">
        <f t="shared" si="1"/>
        <v>0</v>
      </c>
    </row>
    <row r="20" spans="1:12" ht="15">
      <c r="A20" s="13" t="s">
        <v>697</v>
      </c>
      <c r="B20" s="802">
        <f>Julio!B20+Agosto!B20+Septiembre!B20</f>
        <v>0</v>
      </c>
      <c r="C20" s="802">
        <f>Julio!C20+Agosto!C20+Septiembre!C20</f>
        <v>0</v>
      </c>
      <c r="D20" s="920">
        <f t="shared" si="0"/>
        <v>0</v>
      </c>
      <c r="E20" s="797"/>
      <c r="F20" s="1096" t="s">
        <v>18</v>
      </c>
      <c r="G20" s="1097"/>
      <c r="H20" s="1097"/>
      <c r="I20" s="1098"/>
      <c r="J20" s="802">
        <f>Julio!J20+Agosto!J20+Septiembre!J20</f>
        <v>0</v>
      </c>
      <c r="K20" s="802">
        <f>Julio!K20+Agosto!K20+Septiembre!K20</f>
        <v>0</v>
      </c>
      <c r="L20" s="928">
        <f t="shared" si="1"/>
        <v>0</v>
      </c>
    </row>
    <row r="21" spans="1:12" ht="15">
      <c r="A21" s="13" t="s">
        <v>698</v>
      </c>
      <c r="B21" s="802">
        <f>Julio!B21+Agosto!B21+Septiembre!B21</f>
        <v>355</v>
      </c>
      <c r="C21" s="802">
        <f>Julio!C21+Agosto!C21+Septiembre!C21</f>
        <v>698</v>
      </c>
      <c r="D21" s="920">
        <f t="shared" si="0"/>
        <v>1053</v>
      </c>
      <c r="E21" s="797"/>
      <c r="F21" s="1096" t="s">
        <v>19</v>
      </c>
      <c r="G21" s="1097"/>
      <c r="H21" s="1097"/>
      <c r="I21" s="1098"/>
      <c r="J21" s="802">
        <f>Julio!J21+Agosto!J21+Septiembre!J21</f>
        <v>114</v>
      </c>
      <c r="K21" s="802">
        <f>Julio!K21+Agosto!K21+Septiembre!K21</f>
        <v>1</v>
      </c>
      <c r="L21" s="928">
        <f t="shared" si="1"/>
        <v>115</v>
      </c>
    </row>
    <row r="22" spans="1:12" ht="15">
      <c r="A22" s="13" t="s">
        <v>699</v>
      </c>
      <c r="B22" s="802">
        <f>Julio!B22+Agosto!B22+Septiembre!B22</f>
        <v>203</v>
      </c>
      <c r="C22" s="802">
        <f>Julio!C22+Agosto!C22+Septiembre!C22</f>
        <v>292</v>
      </c>
      <c r="D22" s="920">
        <f t="shared" si="0"/>
        <v>495</v>
      </c>
      <c r="E22" s="797"/>
      <c r="F22" s="1096" t="s">
        <v>20</v>
      </c>
      <c r="G22" s="1097"/>
      <c r="H22" s="1097"/>
      <c r="I22" s="1098"/>
      <c r="J22" s="802">
        <f>Julio!J22+Agosto!J22+Septiembre!J22</f>
        <v>1686</v>
      </c>
      <c r="K22" s="802">
        <f>Julio!K22+Agosto!K22+Septiembre!K22</f>
        <v>303</v>
      </c>
      <c r="L22" s="928">
        <f t="shared" si="1"/>
        <v>1989</v>
      </c>
    </row>
    <row r="23" spans="1:12" ht="15">
      <c r="A23" s="13" t="s">
        <v>700</v>
      </c>
      <c r="B23" s="802">
        <f>Julio!B23+Agosto!B23+Septiembre!B23</f>
        <v>100</v>
      </c>
      <c r="C23" s="802">
        <f>Julio!C23+Agosto!C23+Septiembre!C23</f>
        <v>679</v>
      </c>
      <c r="D23" s="920">
        <f t="shared" si="0"/>
        <v>779</v>
      </c>
      <c r="E23" s="797"/>
      <c r="F23" s="1096" t="s">
        <v>21</v>
      </c>
      <c r="G23" s="1097"/>
      <c r="H23" s="1097"/>
      <c r="I23" s="1098"/>
      <c r="J23" s="802">
        <f>Julio!J23+Agosto!J23+Septiembre!J23</f>
        <v>124</v>
      </c>
      <c r="K23" s="802">
        <f>Julio!K23+Agosto!K23+Septiembre!K23</f>
        <v>16</v>
      </c>
      <c r="L23" s="928">
        <f t="shared" si="1"/>
        <v>140</v>
      </c>
    </row>
    <row r="24" spans="1:12" ht="15">
      <c r="A24" s="13" t="s">
        <v>701</v>
      </c>
      <c r="B24" s="802">
        <f>Julio!B24+Agosto!B24+Septiembre!B24</f>
        <v>203</v>
      </c>
      <c r="C24" s="802">
        <f>Julio!C24+Agosto!C24+Septiembre!C24</f>
        <v>316</v>
      </c>
      <c r="D24" s="920">
        <f t="shared" si="0"/>
        <v>519</v>
      </c>
      <c r="E24" s="797"/>
      <c r="F24" s="1096" t="s">
        <v>22</v>
      </c>
      <c r="G24" s="1097"/>
      <c r="H24" s="1097"/>
      <c r="I24" s="1098"/>
      <c r="J24" s="802">
        <f>Julio!J24+Agosto!J24+Septiembre!J24</f>
        <v>0</v>
      </c>
      <c r="K24" s="802">
        <f>Julio!K24+Agosto!K24+Septiembre!K24</f>
        <v>0</v>
      </c>
      <c r="L24" s="928">
        <f t="shared" si="1"/>
        <v>0</v>
      </c>
    </row>
    <row r="25" spans="1:12" ht="15">
      <c r="A25" s="13" t="s">
        <v>702</v>
      </c>
      <c r="B25" s="802">
        <f>Julio!B25+Agosto!B25+Septiembre!B25</f>
        <v>343</v>
      </c>
      <c r="C25" s="802">
        <f>Julio!C25+Agosto!C25+Septiembre!C25</f>
        <v>1374</v>
      </c>
      <c r="D25" s="920">
        <f t="shared" si="0"/>
        <v>1717</v>
      </c>
      <c r="E25" s="797"/>
      <c r="F25" s="1096" t="s">
        <v>23</v>
      </c>
      <c r="G25" s="1097"/>
      <c r="H25" s="1097"/>
      <c r="I25" s="1098"/>
      <c r="J25" s="802">
        <f>Julio!J25+Agosto!J25+Septiembre!J25</f>
        <v>21</v>
      </c>
      <c r="K25" s="802">
        <f>Julio!K25+Agosto!K25+Septiembre!K25</f>
        <v>0</v>
      </c>
      <c r="L25" s="928">
        <f t="shared" si="1"/>
        <v>21</v>
      </c>
    </row>
    <row r="26" spans="1:12" ht="15">
      <c r="A26" s="13" t="s">
        <v>703</v>
      </c>
      <c r="B26" s="802">
        <f>Julio!B26+Agosto!B26+Septiembre!B26</f>
        <v>72</v>
      </c>
      <c r="C26" s="802">
        <f>Julio!C26+Agosto!C26+Septiembre!C26</f>
        <v>369</v>
      </c>
      <c r="D26" s="920">
        <f t="shared" si="0"/>
        <v>441</v>
      </c>
      <c r="E26" s="797"/>
      <c r="F26" s="1096" t="s">
        <v>24</v>
      </c>
      <c r="G26" s="1097"/>
      <c r="H26" s="1097"/>
      <c r="I26" s="1098"/>
      <c r="J26" s="802">
        <f>Julio!J26+Agosto!J26+Septiembre!J26</f>
        <v>0</v>
      </c>
      <c r="K26" s="802">
        <f>Julio!K26+Agosto!K26+Septiembre!K26</f>
        <v>0</v>
      </c>
      <c r="L26" s="928">
        <f t="shared" si="1"/>
        <v>0</v>
      </c>
    </row>
    <row r="27" spans="1:12" ht="15">
      <c r="A27" s="13" t="s">
        <v>704</v>
      </c>
      <c r="B27" s="802">
        <f>Julio!B27+Agosto!B27+Septiembre!B27</f>
        <v>80</v>
      </c>
      <c r="C27" s="802">
        <f>Julio!C27+Agosto!C27+Septiembre!C27</f>
        <v>197</v>
      </c>
      <c r="D27" s="920">
        <f t="shared" si="0"/>
        <v>277</v>
      </c>
      <c r="E27" s="797"/>
      <c r="F27" s="1096" t="s">
        <v>25</v>
      </c>
      <c r="G27" s="1097"/>
      <c r="H27" s="1097"/>
      <c r="I27" s="1098"/>
      <c r="J27" s="802">
        <f>Julio!J27+Agosto!J27+Septiembre!J27</f>
        <v>0</v>
      </c>
      <c r="K27" s="802">
        <f>Julio!K27+Agosto!K27+Septiembre!K27</f>
        <v>0</v>
      </c>
      <c r="L27" s="928">
        <f t="shared" si="1"/>
        <v>0</v>
      </c>
    </row>
    <row r="28" spans="1:12" ht="15">
      <c r="A28" s="13" t="s">
        <v>705</v>
      </c>
      <c r="B28" s="802">
        <f>Julio!B28+Agosto!B28+Septiembre!B28</f>
        <v>42</v>
      </c>
      <c r="C28" s="802">
        <f>Julio!C28+Agosto!C28+Septiembre!C28</f>
        <v>520</v>
      </c>
      <c r="D28" s="920">
        <f t="shared" si="0"/>
        <v>562</v>
      </c>
      <c r="E28" s="797"/>
      <c r="F28" s="1096" t="s">
        <v>26</v>
      </c>
      <c r="G28" s="1097"/>
      <c r="H28" s="1097"/>
      <c r="I28" s="1098"/>
      <c r="J28" s="802">
        <f>Julio!J28+Agosto!J28+Septiembre!J28</f>
        <v>0</v>
      </c>
      <c r="K28" s="802">
        <f>Julio!K28+Agosto!K28+Septiembre!K28</f>
        <v>0</v>
      </c>
      <c r="L28" s="928">
        <f t="shared" si="1"/>
        <v>0</v>
      </c>
    </row>
    <row r="29" spans="1:12" ht="15">
      <c r="A29" s="13" t="s">
        <v>706</v>
      </c>
      <c r="B29" s="802">
        <f>Julio!B29+Agosto!B29+Septiembre!B29</f>
        <v>216</v>
      </c>
      <c r="C29" s="802">
        <f>Julio!C29+Agosto!C29+Septiembre!C29</f>
        <v>216</v>
      </c>
      <c r="D29" s="920">
        <f t="shared" si="0"/>
        <v>432</v>
      </c>
      <c r="E29" s="797"/>
      <c r="F29" s="1096" t="s">
        <v>27</v>
      </c>
      <c r="G29" s="1097"/>
      <c r="H29" s="1097"/>
      <c r="I29" s="1098"/>
      <c r="J29" s="143"/>
      <c r="K29" s="802">
        <f>Julio!K29+Agosto!K29+Septiembre!K29</f>
        <v>522</v>
      </c>
      <c r="L29" s="928">
        <f t="shared" si="1"/>
        <v>522</v>
      </c>
    </row>
    <row r="30" spans="1:12" ht="15">
      <c r="A30" s="13" t="s">
        <v>707</v>
      </c>
      <c r="B30" s="802">
        <f>Julio!B30+Agosto!B30+Septiembre!B30</f>
        <v>0</v>
      </c>
      <c r="C30" s="802">
        <f>Julio!C30+Agosto!C30+Septiembre!C30</f>
        <v>0</v>
      </c>
      <c r="D30" s="920">
        <f t="shared" si="0"/>
        <v>0</v>
      </c>
      <c r="E30" s="797"/>
      <c r="F30" s="1080" t="s">
        <v>28</v>
      </c>
      <c r="G30" s="1081"/>
      <c r="H30" s="1081"/>
      <c r="I30" s="1081"/>
      <c r="J30" s="802">
        <f>Julio!J30+Agosto!J30+Septiembre!J30</f>
        <v>182</v>
      </c>
      <c r="K30" s="144"/>
      <c r="L30" s="928">
        <f t="shared" si="1"/>
        <v>182</v>
      </c>
    </row>
    <row r="31" spans="1:12" ht="15">
      <c r="A31" s="13" t="s">
        <v>708</v>
      </c>
      <c r="B31" s="802">
        <f>Julio!B31+Agosto!B31+Septiembre!B31</f>
        <v>68</v>
      </c>
      <c r="C31" s="802">
        <f>Julio!C31+Agosto!C31+Septiembre!C31</f>
        <v>741</v>
      </c>
      <c r="D31" s="920">
        <f t="shared" si="0"/>
        <v>809</v>
      </c>
      <c r="E31" s="797"/>
      <c r="F31" s="1080" t="s">
        <v>29</v>
      </c>
      <c r="G31" s="1081"/>
      <c r="H31" s="1081"/>
      <c r="I31" s="1081"/>
      <c r="J31" s="802">
        <f>Julio!J31+Agosto!J31+Septiembre!J31</f>
        <v>37036</v>
      </c>
      <c r="K31" s="802">
        <f>Julio!K31+Agosto!K31+Septiembre!K31</f>
        <v>27963</v>
      </c>
      <c r="L31" s="928">
        <f t="shared" si="1"/>
        <v>64999</v>
      </c>
    </row>
    <row r="32" spans="1:12" ht="15">
      <c r="A32" s="13" t="s">
        <v>787</v>
      </c>
      <c r="B32" s="802">
        <f>Julio!B32+Agosto!B32+Septiembre!B32</f>
        <v>0</v>
      </c>
      <c r="C32" s="802">
        <f>Julio!C32+Agosto!C32+Septiembre!C32</f>
        <v>0</v>
      </c>
      <c r="D32" s="920">
        <f t="shared" si="0"/>
        <v>0</v>
      </c>
      <c r="E32" s="797"/>
      <c r="F32" s="1080" t="s">
        <v>30</v>
      </c>
      <c r="G32" s="1081"/>
      <c r="H32" s="1081"/>
      <c r="I32" s="1081"/>
      <c r="J32" s="802">
        <f>Julio!J32+Agosto!J32+Septiembre!J32</f>
        <v>0</v>
      </c>
      <c r="K32" s="802">
        <f>Julio!K32+Agosto!K32+Septiembre!K32</f>
        <v>513</v>
      </c>
      <c r="L32" s="928">
        <f t="shared" si="1"/>
        <v>513</v>
      </c>
    </row>
    <row r="33" spans="1:12" s="17" customFormat="1" ht="15">
      <c r="A33" s="13" t="s">
        <v>788</v>
      </c>
      <c r="B33" s="802">
        <f>Julio!B33+Agosto!B33+Septiembre!B33</f>
        <v>0</v>
      </c>
      <c r="C33" s="802">
        <f>Julio!C33+Agosto!C33+Septiembre!C33</f>
        <v>0</v>
      </c>
      <c r="D33" s="920">
        <f t="shared" si="0"/>
        <v>0</v>
      </c>
      <c r="E33" s="799"/>
      <c r="F33" s="1080" t="s">
        <v>31</v>
      </c>
      <c r="G33" s="1081"/>
      <c r="H33" s="1081"/>
      <c r="I33" s="1081"/>
      <c r="J33" s="802">
        <f>Julio!J33+Agosto!J33+Septiembre!J33</f>
        <v>0</v>
      </c>
      <c r="K33" s="802">
        <f>Julio!K33+Agosto!K33+Septiembre!K33</f>
        <v>0</v>
      </c>
      <c r="L33" s="928">
        <f t="shared" si="1"/>
        <v>0</v>
      </c>
    </row>
    <row r="34" spans="1:12" s="17" customFormat="1" ht="15.75" thickBot="1">
      <c r="A34" s="13" t="s">
        <v>789</v>
      </c>
      <c r="B34" s="802">
        <f>Julio!B34+Agosto!B34+Septiembre!B34</f>
        <v>156</v>
      </c>
      <c r="C34" s="802">
        <f>Julio!C34+Agosto!C34+Septiembre!C34</f>
        <v>1154</v>
      </c>
      <c r="D34" s="920">
        <f t="shared" si="0"/>
        <v>1310</v>
      </c>
      <c r="E34" s="799"/>
      <c r="F34" s="1158" t="s">
        <v>76</v>
      </c>
      <c r="G34" s="1159"/>
      <c r="H34" s="1159"/>
      <c r="I34" s="1159"/>
      <c r="J34" s="802">
        <f>Julio!J34+Agosto!J34+Septiembre!J34</f>
        <v>0</v>
      </c>
      <c r="K34" s="80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02">
        <f>Julio!B35+Agosto!B35+Septiembre!B35</f>
        <v>66</v>
      </c>
      <c r="C35" s="802">
        <f>Julio!C35+Agosto!C35+Septiembre!C35</f>
        <v>940</v>
      </c>
      <c r="D35" s="920">
        <f t="shared" si="0"/>
        <v>1006</v>
      </c>
      <c r="E35" s="797"/>
      <c r="F35" s="38" t="s">
        <v>32</v>
      </c>
      <c r="G35" s="39"/>
      <c r="H35" s="39"/>
      <c r="I35" s="39"/>
      <c r="J35" s="40"/>
      <c r="K35" s="40"/>
      <c r="L35" s="929">
        <f>Julio!L35+Agosto!L35+Septiembre!L35</f>
        <v>2</v>
      </c>
    </row>
    <row r="36" spans="1:12" ht="15">
      <c r="A36" s="13" t="s">
        <v>710</v>
      </c>
      <c r="B36" s="802">
        <f>Julio!B36+Agosto!B36+Septiembre!B36</f>
        <v>99</v>
      </c>
      <c r="C36" s="802">
        <f>Julio!C36+Agosto!C36+Septiembre!C36</f>
        <v>201</v>
      </c>
      <c r="D36" s="920">
        <f t="shared" si="0"/>
        <v>300</v>
      </c>
      <c r="E36" s="797"/>
      <c r="F36" s="41" t="s">
        <v>33</v>
      </c>
      <c r="G36" s="42"/>
      <c r="H36" s="42"/>
      <c r="I36" s="42"/>
      <c r="J36" s="42"/>
      <c r="K36" s="43"/>
      <c r="L36" s="930">
        <f>Julio!L36+Agosto!L36+Septiembre!L36</f>
        <v>493</v>
      </c>
    </row>
    <row r="37" spans="1:12" ht="15">
      <c r="A37" s="13" t="s">
        <v>711</v>
      </c>
      <c r="B37" s="802">
        <f>Julio!B37+Agosto!B37+Septiembre!B37</f>
        <v>334</v>
      </c>
      <c r="C37" s="802">
        <f>Julio!C37+Agosto!C37+Septiembre!C37</f>
        <v>374</v>
      </c>
      <c r="D37" s="920">
        <f t="shared" si="0"/>
        <v>708</v>
      </c>
      <c r="E37" s="797"/>
      <c r="F37" s="41" t="s">
        <v>34</v>
      </c>
      <c r="G37" s="42"/>
      <c r="H37" s="42"/>
      <c r="I37" s="42"/>
      <c r="J37" s="42"/>
      <c r="K37" s="43"/>
      <c r="L37" s="930">
        <f>Julio!L37+Agosto!L37+Septiembre!L37</f>
        <v>394</v>
      </c>
    </row>
    <row r="38" spans="1:12" ht="15">
      <c r="A38" s="13" t="s">
        <v>712</v>
      </c>
      <c r="B38" s="802">
        <f>Julio!B38+Agosto!B38+Septiembre!B38</f>
        <v>333</v>
      </c>
      <c r="C38" s="802">
        <f>Julio!C38+Agosto!C38+Septiembre!C38</f>
        <v>950</v>
      </c>
      <c r="D38" s="920">
        <f t="shared" si="0"/>
        <v>1283</v>
      </c>
      <c r="E38" s="797"/>
      <c r="F38" s="41" t="s">
        <v>35</v>
      </c>
      <c r="G38" s="42"/>
      <c r="H38" s="42"/>
      <c r="I38" s="42"/>
      <c r="J38" s="42"/>
      <c r="K38" s="43"/>
      <c r="L38" s="930">
        <f>Julio!L38+Agosto!L38+Septiembre!L38</f>
        <v>0</v>
      </c>
    </row>
    <row r="39" spans="1:12" ht="15">
      <c r="A39" s="13" t="s">
        <v>785</v>
      </c>
      <c r="B39" s="802">
        <f>Julio!B39+Agosto!B39+Septiembre!B39</f>
        <v>454</v>
      </c>
      <c r="C39" s="802">
        <f>Julio!C39+Agosto!C39+Septiembre!C39</f>
        <v>750</v>
      </c>
      <c r="D39" s="920">
        <f t="shared" si="0"/>
        <v>1204</v>
      </c>
      <c r="E39" s="797"/>
      <c r="F39" s="41" t="s">
        <v>36</v>
      </c>
      <c r="G39" s="42"/>
      <c r="H39" s="42"/>
      <c r="I39" s="42"/>
      <c r="J39" s="42"/>
      <c r="K39" s="43"/>
      <c r="L39" s="931">
        <f>Julio!L39+Agosto!L39+Septiembre!L39</f>
        <v>4</v>
      </c>
    </row>
    <row r="40" spans="1:12" ht="15.75" thickBot="1">
      <c r="A40" s="13" t="s">
        <v>713</v>
      </c>
      <c r="B40" s="802">
        <f>Julio!B40+Agosto!B40+Septiembre!B40</f>
        <v>916</v>
      </c>
      <c r="C40" s="802">
        <f>Julio!C40+Agosto!C40+Septiembre!C40</f>
        <v>581</v>
      </c>
      <c r="D40" s="920">
        <f t="shared" si="0"/>
        <v>1497</v>
      </c>
      <c r="E40" s="797"/>
      <c r="F40" s="44" t="s">
        <v>37</v>
      </c>
      <c r="G40" s="45"/>
      <c r="H40" s="45"/>
      <c r="I40" s="45"/>
      <c r="J40" s="45"/>
      <c r="K40" s="46"/>
      <c r="L40" s="932">
        <f>Julio!L40+Agosto!L40+Septiembre!L40</f>
        <v>1728</v>
      </c>
    </row>
    <row r="41" spans="1:12" ht="15.75" thickBot="1">
      <c r="A41" s="13" t="s">
        <v>714</v>
      </c>
      <c r="B41" s="802">
        <f>Julio!B41+Agosto!B41+Septiembre!B41</f>
        <v>171</v>
      </c>
      <c r="C41" s="802">
        <f>Julio!C41+Agosto!C41+Septiembre!C41</f>
        <v>502</v>
      </c>
      <c r="D41" s="920">
        <f t="shared" si="0"/>
        <v>673</v>
      </c>
      <c r="E41" s="797"/>
      <c r="F41" s="44" t="s">
        <v>791</v>
      </c>
      <c r="G41" s="45"/>
      <c r="H41" s="45"/>
      <c r="I41" s="45"/>
      <c r="J41" s="45"/>
      <c r="K41" s="46"/>
      <c r="L41" s="932">
        <f>Julio!L41+Agosto!L41+Septiembre!L41</f>
        <v>0</v>
      </c>
    </row>
    <row r="42" spans="1:12" ht="15.75" thickBot="1">
      <c r="A42" s="13" t="s">
        <v>715</v>
      </c>
      <c r="B42" s="802">
        <f>Julio!B42+Agosto!B42+Septiembre!B42</f>
        <v>396</v>
      </c>
      <c r="C42" s="802">
        <f>Julio!C42+Agosto!C42+Septiembre!C42</f>
        <v>650</v>
      </c>
      <c r="D42" s="920">
        <f t="shared" si="0"/>
        <v>1046</v>
      </c>
      <c r="E42" s="797"/>
      <c r="F42" s="44" t="s">
        <v>792</v>
      </c>
      <c r="G42" s="45"/>
      <c r="H42" s="45"/>
      <c r="I42" s="45"/>
      <c r="J42" s="45"/>
      <c r="K42" s="46"/>
      <c r="L42" s="932">
        <f>Julio!L42+Agosto!L42+Septiembre!L42</f>
        <v>0</v>
      </c>
    </row>
    <row r="43" spans="1:12" ht="16.5" thickBot="1">
      <c r="A43" s="13" t="s">
        <v>716</v>
      </c>
      <c r="B43" s="802">
        <f>Julio!B43+Agosto!B43+Septiembre!B43</f>
        <v>181</v>
      </c>
      <c r="C43" s="802">
        <f>Julio!C43+Agosto!C43+Septiembre!C43</f>
        <v>112</v>
      </c>
      <c r="D43" s="920">
        <f t="shared" si="0"/>
        <v>293</v>
      </c>
      <c r="E43" s="800"/>
      <c r="F43" s="44" t="s">
        <v>793</v>
      </c>
      <c r="G43" s="45"/>
      <c r="H43" s="45"/>
      <c r="I43" s="45"/>
      <c r="J43" s="45"/>
      <c r="K43" s="46"/>
      <c r="L43" s="932">
        <f>Julio!L43+Agosto!L43+Septiembre!L43</f>
        <v>666</v>
      </c>
    </row>
    <row r="44" spans="1:5" ht="15.75">
      <c r="A44" s="13" t="s">
        <v>717</v>
      </c>
      <c r="B44" s="802">
        <f>Julio!B44+Agosto!B44+Septiembre!B44</f>
        <v>32</v>
      </c>
      <c r="C44" s="802">
        <f>Julio!C44+Agosto!C44+Septiembre!C44</f>
        <v>10</v>
      </c>
      <c r="D44" s="920">
        <f t="shared" si="0"/>
        <v>42</v>
      </c>
      <c r="E44" s="800"/>
    </row>
    <row r="45" spans="1:9" ht="12" customHeight="1" thickBot="1">
      <c r="A45" s="13" t="s">
        <v>718</v>
      </c>
      <c r="B45" s="802">
        <f>Julio!B45+Agosto!B45+Septiembre!B45</f>
        <v>12</v>
      </c>
      <c r="C45" s="802">
        <f>Julio!C45+Agosto!C45+Septiembre!C45</f>
        <v>83</v>
      </c>
      <c r="D45" s="920">
        <f t="shared" si="0"/>
        <v>95</v>
      </c>
      <c r="E45" s="801"/>
      <c r="F45" s="29" t="s">
        <v>128</v>
      </c>
      <c r="G45" s="29"/>
      <c r="H45" s="29"/>
      <c r="I45" s="29"/>
    </row>
    <row r="46" spans="1:12" ht="16.5">
      <c r="A46" s="13" t="s">
        <v>719</v>
      </c>
      <c r="B46" s="802">
        <f>Julio!B46+Agosto!B46+Septiembre!B46</f>
        <v>0</v>
      </c>
      <c r="C46" s="802">
        <f>Julio!C46+Agosto!C46+Septiembre!C46</f>
        <v>0</v>
      </c>
      <c r="D46" s="920">
        <f t="shared" si="0"/>
        <v>0</v>
      </c>
      <c r="E46" s="80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02">
        <f>Julio!B47+Agosto!B47+Septiembre!B47</f>
        <v>196</v>
      </c>
      <c r="C47" s="802">
        <f>Julio!C47+Agosto!C47+Septiembre!C47</f>
        <v>112</v>
      </c>
      <c r="D47" s="920">
        <f t="shared" si="0"/>
        <v>308</v>
      </c>
      <c r="E47" s="797"/>
      <c r="F47" s="20" t="s">
        <v>150</v>
      </c>
      <c r="G47" s="33"/>
      <c r="H47" s="33"/>
      <c r="I47" s="33"/>
      <c r="J47" s="147"/>
      <c r="K47" s="148"/>
      <c r="L47" s="932">
        <f>Julio!L47+Agosto!L47+Septiembre!L47</f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802">
        <f>Julio!B48+Agosto!B48+Septiembre!B48</f>
        <v>0</v>
      </c>
      <c r="C48" s="802">
        <f>Julio!C48+Agosto!C48+Septiembre!C48</f>
        <v>0</v>
      </c>
      <c r="D48" s="920">
        <f t="shared" si="0"/>
        <v>0</v>
      </c>
      <c r="E48" s="797"/>
      <c r="F48" s="20" t="s">
        <v>151</v>
      </c>
      <c r="G48" s="33"/>
      <c r="H48" s="33"/>
      <c r="I48" s="33"/>
      <c r="J48" s="147"/>
      <c r="K48" s="148"/>
      <c r="L48" s="933">
        <f>Julio!L48+Agosto!L48+Septiembre!L48</f>
        <v>24</v>
      </c>
      <c r="N48" s="1165"/>
      <c r="O48" s="1165"/>
      <c r="P48" s="1165"/>
      <c r="Q48" s="1165"/>
    </row>
    <row r="49" spans="1:17" ht="16.5">
      <c r="A49" s="13" t="s">
        <v>790</v>
      </c>
      <c r="B49" s="802">
        <f>Julio!B49+Agosto!B49+Septiembre!B49</f>
        <v>1564</v>
      </c>
      <c r="C49" s="802">
        <f>Julio!C49+Agosto!C49+Septiembre!C49</f>
        <v>1392</v>
      </c>
      <c r="D49" s="920">
        <f t="shared" si="0"/>
        <v>2956</v>
      </c>
      <c r="E49" s="797"/>
      <c r="F49" s="20" t="s">
        <v>152</v>
      </c>
      <c r="G49" s="33"/>
      <c r="H49" s="33"/>
      <c r="I49" s="33"/>
      <c r="J49" s="147"/>
      <c r="K49" s="148"/>
      <c r="L49" s="933">
        <f>Julio!L49+Agosto!L49+Septiembre!L49</f>
        <v>188</v>
      </c>
      <c r="N49" s="1165"/>
      <c r="O49" s="1165"/>
      <c r="P49" s="1165"/>
      <c r="Q49" s="1165"/>
    </row>
    <row r="50" spans="1:12" ht="17.25" thickBot="1">
      <c r="A50" s="109" t="s">
        <v>722</v>
      </c>
      <c r="B50" s="802">
        <f>Julio!B50+Agosto!B50+Septiembre!B50</f>
        <v>370</v>
      </c>
      <c r="C50" s="802">
        <f>Julio!C50+Agosto!C50+Septiembre!C50</f>
        <v>629</v>
      </c>
      <c r="D50" s="921">
        <f t="shared" si="0"/>
        <v>999</v>
      </c>
      <c r="E50" s="797"/>
      <c r="F50" s="20" t="s">
        <v>153</v>
      </c>
      <c r="G50" s="33"/>
      <c r="H50" s="33"/>
      <c r="I50" s="33"/>
      <c r="J50" s="147"/>
      <c r="K50" s="148"/>
      <c r="L50" s="933">
        <f>Julio!L50+Agosto!L50+Septiembre!L50</f>
        <v>4</v>
      </c>
    </row>
    <row r="51" spans="1:12" ht="17.25" thickBot="1">
      <c r="A51" s="112" t="s">
        <v>723</v>
      </c>
      <c r="B51" s="113">
        <f>SUM(B13:B50)</f>
        <v>8448</v>
      </c>
      <c r="C51" s="113">
        <f>SUM(C13:C50)</f>
        <v>25059</v>
      </c>
      <c r="D51" s="922">
        <f t="shared" si="0"/>
        <v>33507</v>
      </c>
      <c r="E51" s="797"/>
      <c r="F51" s="20" t="s">
        <v>154</v>
      </c>
      <c r="G51" s="33"/>
      <c r="H51" s="33"/>
      <c r="I51" s="33"/>
      <c r="J51" s="147"/>
      <c r="K51" s="148"/>
      <c r="L51" s="933">
        <f>Julio!L51+Agosto!L51+Septiembre!L51</f>
        <v>0</v>
      </c>
    </row>
    <row r="52" spans="1:12" ht="17.25" thickBot="1">
      <c r="A52" s="923" t="s">
        <v>40</v>
      </c>
      <c r="B52" s="1836" t="s">
        <v>809</v>
      </c>
      <c r="C52" s="1837"/>
      <c r="D52" s="802">
        <f>Julio!D52+Agosto!D52+Septiembre!D52</f>
        <v>20804</v>
      </c>
      <c r="E52" s="797"/>
      <c r="F52" s="20" t="s">
        <v>155</v>
      </c>
      <c r="G52" s="33"/>
      <c r="H52" s="33"/>
      <c r="I52" s="33"/>
      <c r="J52" s="147"/>
      <c r="K52" s="148"/>
      <c r="L52" s="933">
        <f>Julio!L52+Agosto!L52+Septiembre!L52</f>
        <v>174</v>
      </c>
    </row>
    <row r="53" spans="1:12" ht="16.5">
      <c r="A53" s="50" t="s">
        <v>42</v>
      </c>
      <c r="B53" s="51"/>
      <c r="C53" s="52"/>
      <c r="D53" s="1838">
        <f>SUM(D52+D51)</f>
        <v>54311</v>
      </c>
      <c r="E53" s="797"/>
      <c r="F53" s="20" t="s">
        <v>156</v>
      </c>
      <c r="G53" s="33"/>
      <c r="H53" s="33"/>
      <c r="I53" s="33"/>
      <c r="J53" s="147"/>
      <c r="K53" s="148"/>
      <c r="L53" s="933">
        <f>Julio!L53+Agosto!L53+Septiembre!L53</f>
        <v>42</v>
      </c>
    </row>
    <row r="54" spans="1:12" ht="17.25" thickBot="1">
      <c r="A54" s="48" t="s">
        <v>43</v>
      </c>
      <c r="B54" s="49"/>
      <c r="C54" s="53" t="s">
        <v>44</v>
      </c>
      <c r="D54" s="1839"/>
      <c r="E54" s="797"/>
      <c r="F54" s="20" t="s">
        <v>157</v>
      </c>
      <c r="G54" s="33"/>
      <c r="H54" s="33"/>
      <c r="I54" s="33"/>
      <c r="J54" s="147"/>
      <c r="K54" s="148"/>
      <c r="L54" s="933">
        <f>Julio!L54+Agosto!L54+Septiembre!L54</f>
        <v>3</v>
      </c>
    </row>
    <row r="55" spans="1:12" ht="16.5">
      <c r="A55" s="4"/>
      <c r="B55" s="4"/>
      <c r="C55" s="4"/>
      <c r="D55" s="4"/>
      <c r="E55" s="797"/>
      <c r="F55" s="20" t="s">
        <v>158</v>
      </c>
      <c r="G55" s="33"/>
      <c r="H55" s="33"/>
      <c r="I55" s="33"/>
      <c r="J55" s="147"/>
      <c r="K55" s="148"/>
      <c r="L55" s="933">
        <f>Julio!L55+Agosto!L55+Septiembre!L55</f>
        <v>0</v>
      </c>
    </row>
    <row r="56" spans="1:12" ht="16.5">
      <c r="A56" s="4"/>
      <c r="B56" s="4"/>
      <c r="C56" s="4"/>
      <c r="D56" s="4"/>
      <c r="E56" s="797"/>
      <c r="F56" s="20" t="s">
        <v>159</v>
      </c>
      <c r="G56" s="33"/>
      <c r="H56" s="33"/>
      <c r="I56" s="33"/>
      <c r="J56" s="149"/>
      <c r="K56" s="150"/>
      <c r="L56" s="933">
        <f>Julio!L56+Agosto!L56+Septiembre!L56</f>
        <v>0</v>
      </c>
    </row>
    <row r="57" spans="1:12" ht="17.25" thickBot="1">
      <c r="A57" s="4"/>
      <c r="B57" s="4"/>
      <c r="D57" s="4"/>
      <c r="E57" s="797"/>
      <c r="F57" s="21" t="s">
        <v>160</v>
      </c>
      <c r="G57" s="34"/>
      <c r="H57" s="34"/>
      <c r="I57" s="34"/>
      <c r="J57" s="151"/>
      <c r="K57" s="829"/>
      <c r="L57" s="933">
        <f>Julio!L57+Agosto!L57+Septiembre!L57</f>
        <v>4</v>
      </c>
    </row>
    <row r="58" spans="2:12" ht="9.75" customHeight="1">
      <c r="B58" s="5" t="s">
        <v>45</v>
      </c>
      <c r="E58" s="794"/>
      <c r="F58" s="794"/>
      <c r="G58" s="794"/>
      <c r="H58" s="794"/>
      <c r="I58" s="794"/>
      <c r="J58" s="795"/>
      <c r="K58" s="796"/>
      <c r="L58" s="796"/>
    </row>
    <row r="59" spans="1:12" ht="4.5" customHeight="1">
      <c r="A59" s="789"/>
      <c r="B59" s="790"/>
      <c r="C59" s="789"/>
      <c r="D59" s="789"/>
      <c r="E59" s="791"/>
      <c r="F59" s="791"/>
      <c r="G59" s="791"/>
      <c r="H59" s="791"/>
      <c r="I59" s="791"/>
      <c r="J59" s="792"/>
      <c r="K59" s="793"/>
      <c r="L59" s="793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840" t="s">
        <v>1</v>
      </c>
      <c r="B64" s="1842" t="s">
        <v>46</v>
      </c>
      <c r="C64" s="934"/>
      <c r="D64" s="1851" t="s">
        <v>795</v>
      </c>
      <c r="E64" s="1851"/>
      <c r="F64" s="1852"/>
      <c r="G64" s="1853" t="s">
        <v>798</v>
      </c>
      <c r="H64" s="1855" t="s">
        <v>827</v>
      </c>
      <c r="I64" s="1844" t="s">
        <v>78</v>
      </c>
      <c r="J64" s="1844" t="s">
        <v>79</v>
      </c>
      <c r="K64" s="1844" t="s">
        <v>80</v>
      </c>
      <c r="L64" s="1846" t="s">
        <v>829</v>
      </c>
    </row>
    <row r="65" spans="1:20" ht="28.5" customHeight="1" thickBot="1">
      <c r="A65" s="1841"/>
      <c r="B65" s="1843"/>
      <c r="C65" s="935" t="s">
        <v>47</v>
      </c>
      <c r="D65" s="576" t="s">
        <v>796</v>
      </c>
      <c r="E65" s="576" t="s">
        <v>797</v>
      </c>
      <c r="F65" s="936" t="s">
        <v>48</v>
      </c>
      <c r="G65" s="1854"/>
      <c r="H65" s="1856"/>
      <c r="I65" s="1845"/>
      <c r="J65" s="1845"/>
      <c r="K65" s="1845"/>
      <c r="L65" s="1847"/>
      <c r="N65" t="s">
        <v>828</v>
      </c>
      <c r="S65" t="s">
        <v>825</v>
      </c>
      <c r="T65">
        <f>COUNTIF(T66:T77,"&gt;0")</f>
        <v>3</v>
      </c>
    </row>
    <row r="66" spans="1:14" ht="15">
      <c r="A66" s="56" t="s">
        <v>130</v>
      </c>
      <c r="B66" s="809">
        <f>Julio!B66+Agosto!B66+Septiembre!B66</f>
        <v>0</v>
      </c>
      <c r="C66" s="810">
        <f>Julio!C66+Agosto!C66+Septiembre!C66</f>
        <v>0</v>
      </c>
      <c r="D66" s="811">
        <f>Julio!D66+Agosto!D66+Septiembre!D66</f>
        <v>0</v>
      </c>
      <c r="E66" s="812">
        <f>Julio!E66+Agosto!E66+Septiembre!E66</f>
        <v>0</v>
      </c>
      <c r="F66" s="93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_xlfn.IFERROR((Julio!L66+Agosto!L66+Septiembre!L66)/$T$65,0)</f>
        <v>0</v>
      </c>
      <c r="N66">
        <f>SUM(T66:T77)</f>
        <v>92</v>
      </c>
    </row>
    <row r="67" spans="1:20" ht="15.75" thickBot="1">
      <c r="A67" s="56" t="s">
        <v>131</v>
      </c>
      <c r="B67" s="813">
        <f>Julio!B67+Agosto!B67+Septiembre!B67</f>
        <v>384</v>
      </c>
      <c r="C67" s="810">
        <f>Julio!C67+Agosto!C67+Septiembre!C67</f>
        <v>267</v>
      </c>
      <c r="D67" s="811">
        <f>Julio!D67+Agosto!D67+Septiembre!D67</f>
        <v>1</v>
      </c>
      <c r="E67" s="812">
        <f>Julio!E67+Agosto!E67+Septiembre!E67</f>
        <v>0</v>
      </c>
      <c r="F67" s="938">
        <f aca="true" t="shared" si="2" ref="F67:F85">E67+D67+C67</f>
        <v>268</v>
      </c>
      <c r="G67" s="159">
        <f>Julio!G67+Agosto!G67+Septiembre!G67</f>
        <v>1146</v>
      </c>
      <c r="H67" s="35">
        <f>_xlfn.IFERROR((Julio!H67+Agosto!H67+Septiembre!H67)/$T$65,0)</f>
        <v>22</v>
      </c>
      <c r="I67" s="1062">
        <f aca="true" t="shared" si="3" ref="I67:I85">SUM(H67*$N$66)</f>
        <v>2024</v>
      </c>
      <c r="J67" s="1063">
        <f aca="true" t="shared" si="4" ref="J67:J85">_xlfn.IFERROR(SUM(G67/(I67))*100,0)</f>
        <v>56.62055335968379</v>
      </c>
      <c r="K67" s="1064">
        <f aca="true" t="shared" si="5" ref="K67:K86">_xlfn.IFERROR(SUM(G67/F67),0)</f>
        <v>4.276119402985074</v>
      </c>
      <c r="L67" s="58">
        <f>_xlfn.IFERROR((Julio!L67+Agosto!L67+Septiembre!L67)/$T$65,0)</f>
        <v>13.333333333333334</v>
      </c>
      <c r="S67" s="1051"/>
      <c r="T67" s="1051"/>
    </row>
    <row r="68" spans="1:20" ht="15" customHeight="1">
      <c r="A68" s="57" t="s">
        <v>132</v>
      </c>
      <c r="B68" s="813">
        <f>Julio!B68+Agosto!B68+Septiembre!B68</f>
        <v>783</v>
      </c>
      <c r="C68" s="810">
        <f>Julio!C68+Agosto!C68+Septiembre!C68</f>
        <v>529</v>
      </c>
      <c r="D68" s="811">
        <f>Julio!D68+Agosto!D68+Septiembre!D68</f>
        <v>0</v>
      </c>
      <c r="E68" s="812">
        <f>Julio!E68+Agosto!E68+Septiembre!E68</f>
        <v>0</v>
      </c>
      <c r="F68" s="938">
        <f t="shared" si="2"/>
        <v>529</v>
      </c>
      <c r="G68" s="159">
        <f>Julio!G68+Agosto!G68+Septiembre!G68</f>
        <v>1554</v>
      </c>
      <c r="H68" s="35">
        <f>_xlfn.IFERROR((Julio!H68+Agosto!H68+Septiembre!H68)/$T$65,0)</f>
        <v>20</v>
      </c>
      <c r="I68" s="1062">
        <f t="shared" si="3"/>
        <v>1840</v>
      </c>
      <c r="J68" s="1063">
        <f t="shared" si="4"/>
        <v>84.45652173913044</v>
      </c>
      <c r="K68" s="1064">
        <f t="shared" si="5"/>
        <v>2.937618147448015</v>
      </c>
      <c r="L68" s="58">
        <f>_xlfn.IFERROR((Julio!L68+Agosto!L68+Septiembre!L68)/$T$65,0)</f>
        <v>14.666666666666666</v>
      </c>
      <c r="N68" s="1210" t="s">
        <v>830</v>
      </c>
      <c r="O68" s="1211"/>
      <c r="P68" s="1212"/>
      <c r="Q68" s="1192" t="s">
        <v>834</v>
      </c>
      <c r="R68" s="1193"/>
      <c r="S68" s="1194"/>
      <c r="T68" s="1051"/>
    </row>
    <row r="69" spans="1:20" ht="15">
      <c r="A69" s="56" t="s">
        <v>133</v>
      </c>
      <c r="B69" s="813">
        <f>Julio!B69+Agosto!B69+Septiembre!B69</f>
        <v>0</v>
      </c>
      <c r="C69" s="810">
        <f>Julio!C69+Agosto!C69+Septiembre!C69</f>
        <v>243</v>
      </c>
      <c r="D69" s="811">
        <f>Julio!D69+Agosto!D69+Septiembre!D69</f>
        <v>0</v>
      </c>
      <c r="E69" s="812">
        <f>Julio!E69+Agosto!E69+Septiembre!E69</f>
        <v>0</v>
      </c>
      <c r="F69" s="938">
        <f t="shared" si="2"/>
        <v>243</v>
      </c>
      <c r="G69" s="159">
        <f>Julio!G69+Agosto!G69+Septiembre!G69</f>
        <v>773</v>
      </c>
      <c r="H69" s="35">
        <f>_xlfn.IFERROR((Julio!H69+Agosto!H69+Septiembre!H69)/$T$65,0)</f>
        <v>14</v>
      </c>
      <c r="I69" s="1062">
        <f t="shared" si="3"/>
        <v>1288</v>
      </c>
      <c r="J69" s="1063">
        <f t="shared" si="4"/>
        <v>60.015527950310556</v>
      </c>
      <c r="K69" s="1064">
        <f t="shared" si="5"/>
        <v>3.1810699588477367</v>
      </c>
      <c r="L69" s="58">
        <f>_xlfn.IFERROR((Julio!L69+Agosto!L69+Septiembre!L69)/$T$65,0)</f>
        <v>11</v>
      </c>
      <c r="N69" s="1213"/>
      <c r="O69" s="1214"/>
      <c r="P69" s="1215"/>
      <c r="Q69" s="1195"/>
      <c r="R69" s="1196"/>
      <c r="S69" s="1197"/>
      <c r="T69" s="1051"/>
    </row>
    <row r="70" spans="1:20" ht="15">
      <c r="A70" s="56" t="s">
        <v>134</v>
      </c>
      <c r="B70" s="813">
        <f>Julio!B70+Agosto!B70+Septiembre!B70</f>
        <v>711</v>
      </c>
      <c r="C70" s="810">
        <f>Julio!C70+Agosto!C70+Septiembre!C70</f>
        <v>482</v>
      </c>
      <c r="D70" s="811">
        <f>Julio!D70+Agosto!D70+Septiembre!D70</f>
        <v>7</v>
      </c>
      <c r="E70" s="812">
        <f>Julio!E70+Agosto!E70+Septiembre!E70</f>
        <v>54</v>
      </c>
      <c r="F70" s="938">
        <f t="shared" si="2"/>
        <v>543</v>
      </c>
      <c r="G70" s="159">
        <f>Julio!G70+Agosto!G70+Septiembre!G70</f>
        <v>3063</v>
      </c>
      <c r="H70" s="35">
        <f>_xlfn.IFERROR((Julio!H70+Agosto!H70+Septiembre!H70)/$T$65,0)</f>
        <v>32.666666666666664</v>
      </c>
      <c r="I70" s="1062">
        <f t="shared" si="3"/>
        <v>3005.333333333333</v>
      </c>
      <c r="J70" s="1063">
        <f t="shared" si="4"/>
        <v>101.91881100266194</v>
      </c>
      <c r="K70" s="1064">
        <f t="shared" si="5"/>
        <v>5.640883977900552</v>
      </c>
      <c r="L70" s="58">
        <f>_xlfn.IFERROR((Julio!L70+Agosto!L70+Septiembre!L70)/$T$65,0)</f>
        <v>31.666666666666668</v>
      </c>
      <c r="N70" s="1213"/>
      <c r="O70" s="1214"/>
      <c r="P70" s="1215"/>
      <c r="Q70" s="1195"/>
      <c r="R70" s="1196"/>
      <c r="S70" s="1197"/>
      <c r="T70" s="1051"/>
    </row>
    <row r="71" spans="1:20" ht="15.75" thickBot="1">
      <c r="A71" s="56" t="s">
        <v>135</v>
      </c>
      <c r="B71" s="813">
        <f>Julio!B71+Agosto!B71+Septiembre!B71</f>
        <v>0</v>
      </c>
      <c r="C71" s="810">
        <f>Julio!C71+Agosto!C71+Septiembre!C71</f>
        <v>0</v>
      </c>
      <c r="D71" s="811">
        <f>Julio!D71+Agosto!D71+Septiembre!D71</f>
        <v>0</v>
      </c>
      <c r="E71" s="812">
        <f>Julio!E71+Agosto!E71+Septiembre!E71</f>
        <v>0</v>
      </c>
      <c r="F71" s="93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_xlfn.IFERROR((Julio!L71+Agosto!L71+Septiembre!L71)/$T$65,0)</f>
        <v>0</v>
      </c>
      <c r="N71" s="1216"/>
      <c r="O71" s="1217"/>
      <c r="P71" s="1218"/>
      <c r="Q71" s="1198"/>
      <c r="R71" s="1199"/>
      <c r="S71" s="1200"/>
      <c r="T71" s="1051"/>
    </row>
    <row r="72" spans="1:20" ht="15.75" thickBot="1">
      <c r="A72" s="56" t="s">
        <v>136</v>
      </c>
      <c r="B72" s="813">
        <f>Julio!B72+Agosto!B72+Septiembre!B72</f>
        <v>0</v>
      </c>
      <c r="C72" s="810">
        <f>Julio!C72+Agosto!C72+Septiembre!C72</f>
        <v>0</v>
      </c>
      <c r="D72" s="811">
        <f>Julio!D72+Agosto!D72+Septiembre!D72</f>
        <v>0</v>
      </c>
      <c r="E72" s="812">
        <f>Julio!E72+Agosto!E72+Septiembre!E72</f>
        <v>0</v>
      </c>
      <c r="F72" s="93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_xlfn.IFERROR((Julio!L72+Agosto!L72+Septiembre!L72)/$T$65,0)</f>
        <v>0</v>
      </c>
      <c r="O72" s="1018"/>
      <c r="T72" s="1051">
        <f>Julio!$N$66</f>
        <v>31</v>
      </c>
    </row>
    <row r="73" spans="1:20" ht="15" customHeight="1">
      <c r="A73" s="56" t="s">
        <v>137</v>
      </c>
      <c r="B73" s="813">
        <f>Julio!B73+Agosto!B73+Septiembre!B73</f>
        <v>0</v>
      </c>
      <c r="C73" s="810">
        <f>Julio!C73+Agosto!C73+Septiembre!C73</f>
        <v>0</v>
      </c>
      <c r="D73" s="811">
        <f>Julio!D73+Agosto!D73+Septiembre!D73</f>
        <v>0</v>
      </c>
      <c r="E73" s="812">
        <f>Julio!E73+Agosto!E73+Septiembre!E73</f>
        <v>0</v>
      </c>
      <c r="F73" s="938">
        <f t="shared" si="2"/>
        <v>0</v>
      </c>
      <c r="G73" s="159">
        <f>Julio!G73+Agosto!G73+Septiembre!G73</f>
        <v>0</v>
      </c>
      <c r="H73" s="35">
        <f>_xlfn.IFERROR((Julio!H73+Agosto!H73+Septiembre!H73)/$T$65,0)</f>
        <v>0</v>
      </c>
      <c r="I73" s="1062">
        <f t="shared" si="3"/>
        <v>0</v>
      </c>
      <c r="J73" s="1063">
        <f t="shared" si="4"/>
        <v>0</v>
      </c>
      <c r="K73" s="1064">
        <f t="shared" si="5"/>
        <v>0</v>
      </c>
      <c r="L73" s="58">
        <f>_xlfn.IFERROR((Julio!L73+Agosto!L73+Septiembre!L73)/$T$65,0)</f>
        <v>0</v>
      </c>
      <c r="N73" s="1192" t="s">
        <v>831</v>
      </c>
      <c r="O73" s="1193"/>
      <c r="P73" s="1194"/>
      <c r="Q73" s="1201" t="s">
        <v>835</v>
      </c>
      <c r="R73" s="1202"/>
      <c r="S73" s="1203"/>
      <c r="T73" s="1051">
        <f>Agosto!$N$66</f>
        <v>31</v>
      </c>
    </row>
    <row r="74" spans="1:20" ht="15">
      <c r="A74" s="56" t="s">
        <v>138</v>
      </c>
      <c r="B74" s="813">
        <f>Julio!B74+Agosto!B74+Septiembre!B74</f>
        <v>0</v>
      </c>
      <c r="C74" s="810">
        <f>Julio!C74+Agosto!C74+Septiembre!C74</f>
        <v>0</v>
      </c>
      <c r="D74" s="811">
        <f>Julio!D74+Agosto!D74+Septiembre!D74</f>
        <v>0</v>
      </c>
      <c r="E74" s="812">
        <f>Julio!E74+Agosto!E74+Septiembre!E74</f>
        <v>0</v>
      </c>
      <c r="F74" s="93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_xlfn.IFERROR((Julio!L74+Agosto!L74+Septiembre!L74)/$T$65,0)</f>
        <v>0</v>
      </c>
      <c r="N74" s="1195"/>
      <c r="O74" s="1196"/>
      <c r="P74" s="1197"/>
      <c r="Q74" s="1204"/>
      <c r="R74" s="1205"/>
      <c r="S74" s="1206"/>
      <c r="T74" s="1051">
        <f>Septiembre!$N$66</f>
        <v>30</v>
      </c>
    </row>
    <row r="75" spans="1:19" ht="15.75" thickBot="1">
      <c r="A75" s="56" t="s">
        <v>139</v>
      </c>
      <c r="B75" s="813">
        <f>Julio!B75+Agosto!B75+Septiembre!B75</f>
        <v>0</v>
      </c>
      <c r="C75" s="810">
        <f>Julio!C75+Agosto!C75+Septiembre!C75</f>
        <v>0</v>
      </c>
      <c r="D75" s="811">
        <f>Julio!D75+Agosto!D75+Septiembre!D75</f>
        <v>0</v>
      </c>
      <c r="E75" s="812">
        <f>Julio!E75+Agosto!E75+Septiembre!E75</f>
        <v>0</v>
      </c>
      <c r="F75" s="93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_xlfn.IFERROR((Julio!L75+Agosto!L75+Septiembre!L75)/$T$65,0)</f>
        <v>0</v>
      </c>
      <c r="N75" s="1198"/>
      <c r="O75" s="1199"/>
      <c r="P75" s="1200"/>
      <c r="Q75" s="1207"/>
      <c r="R75" s="1208"/>
      <c r="S75" s="1209"/>
    </row>
    <row r="76" spans="1:16" ht="15" customHeight="1">
      <c r="A76" s="56" t="s">
        <v>140</v>
      </c>
      <c r="B76" s="813">
        <f>Julio!B76+Agosto!B76+Septiembre!B76</f>
        <v>523</v>
      </c>
      <c r="C76" s="810">
        <f>Julio!C76+Agosto!C76+Septiembre!C76</f>
        <v>497</v>
      </c>
      <c r="D76" s="811">
        <f>Julio!D76+Agosto!D76+Septiembre!D76</f>
        <v>0</v>
      </c>
      <c r="E76" s="812">
        <f>Julio!E76+Agosto!E76+Septiembre!E76</f>
        <v>3</v>
      </c>
      <c r="F76" s="938">
        <f t="shared" si="2"/>
        <v>500</v>
      </c>
      <c r="G76" s="159">
        <f>Julio!G76+Agosto!G76+Septiembre!G76</f>
        <v>2207</v>
      </c>
      <c r="H76" s="35">
        <f>_xlfn.IFERROR((Julio!H76+Agosto!H76+Septiembre!H76)/$T$65,0)</f>
        <v>13</v>
      </c>
      <c r="I76" s="1062">
        <f t="shared" si="3"/>
        <v>1196</v>
      </c>
      <c r="J76" s="1063">
        <f t="shared" si="4"/>
        <v>184.53177257525084</v>
      </c>
      <c r="K76" s="1064">
        <f t="shared" si="5"/>
        <v>4.414</v>
      </c>
      <c r="L76" s="58">
        <f>_xlfn.IFERROR((Julio!L76+Agosto!L76+Septiembre!L76)/$T$65,0)</f>
        <v>10.666666666666666</v>
      </c>
      <c r="N76" s="1213" t="s">
        <v>832</v>
      </c>
      <c r="O76" s="1214"/>
      <c r="P76" s="1215"/>
    </row>
    <row r="77" spans="1:16" ht="15">
      <c r="A77" s="57" t="s">
        <v>141</v>
      </c>
      <c r="B77" s="813">
        <f>Julio!B77+Agosto!B77+Septiembre!B77</f>
        <v>0</v>
      </c>
      <c r="C77" s="810">
        <f>Julio!C77+Agosto!C77+Septiembre!C77</f>
        <v>1</v>
      </c>
      <c r="D77" s="811">
        <f>Julio!D77+Agosto!D77+Septiembre!D77</f>
        <v>0</v>
      </c>
      <c r="E77" s="812">
        <f>Julio!E77+Agosto!E77+Septiembre!E77</f>
        <v>0</v>
      </c>
      <c r="F77" s="938">
        <f t="shared" si="2"/>
        <v>1</v>
      </c>
      <c r="G77" s="159">
        <f>Julio!G77+Agosto!G77+Septiembre!G77</f>
        <v>5</v>
      </c>
      <c r="H77" s="35">
        <f>_xlfn.IFERROR((Julio!H77+Agosto!H77+Septiembre!H77)/$T$65,0)</f>
        <v>0</v>
      </c>
      <c r="I77" s="1062">
        <f t="shared" si="3"/>
        <v>0</v>
      </c>
      <c r="J77" s="1063">
        <f t="shared" si="4"/>
        <v>0</v>
      </c>
      <c r="K77" s="1064">
        <f t="shared" si="5"/>
        <v>5</v>
      </c>
      <c r="L77" s="58">
        <f>_xlfn.IFERROR((Julio!L77+Agosto!L77+Septiembre!L77)/$T$65,0)</f>
        <v>0</v>
      </c>
      <c r="N77" s="1213"/>
      <c r="O77" s="1214"/>
      <c r="P77" s="1215"/>
    </row>
    <row r="78" spans="1:16" ht="15">
      <c r="A78" s="56" t="s">
        <v>142</v>
      </c>
      <c r="B78" s="813">
        <f>Julio!B78+Agosto!B78+Septiembre!B78</f>
        <v>0</v>
      </c>
      <c r="C78" s="810">
        <f>Julio!C78+Agosto!C78+Septiembre!C78</f>
        <v>14</v>
      </c>
      <c r="D78" s="811">
        <f>Julio!D78+Agosto!D78+Septiembre!D78</f>
        <v>0</v>
      </c>
      <c r="E78" s="812">
        <f>Julio!E78+Agosto!E78+Septiembre!E78</f>
        <v>0</v>
      </c>
      <c r="F78" s="938">
        <f t="shared" si="2"/>
        <v>14</v>
      </c>
      <c r="G78" s="159">
        <f>Julio!G78+Agosto!G78+Septiembre!G78</f>
        <v>41</v>
      </c>
      <c r="H78" s="35">
        <f>_xlfn.IFERROR((Julio!H78+Agosto!H78+Septiembre!H78)/$T$65,0)</f>
        <v>1</v>
      </c>
      <c r="I78" s="1062">
        <f t="shared" si="3"/>
        <v>92</v>
      </c>
      <c r="J78" s="1063">
        <f t="shared" si="4"/>
        <v>44.565217391304344</v>
      </c>
      <c r="K78" s="1064">
        <f t="shared" si="5"/>
        <v>2.9285714285714284</v>
      </c>
      <c r="L78" s="58">
        <f>_xlfn.IFERROR((Julio!L78+Agosto!L78+Septiembre!L78)/$T$65,0)</f>
        <v>0</v>
      </c>
      <c r="N78" s="1213"/>
      <c r="O78" s="1214"/>
      <c r="P78" s="1215"/>
    </row>
    <row r="79" spans="1:16" ht="15.75" thickBot="1">
      <c r="A79" s="56" t="s">
        <v>143</v>
      </c>
      <c r="B79" s="813">
        <f>Julio!B79+Agosto!B79+Septiembre!B79</f>
        <v>0</v>
      </c>
      <c r="C79" s="810">
        <f>Julio!C79+Agosto!C79+Septiembre!C79</f>
        <v>0</v>
      </c>
      <c r="D79" s="811">
        <f>Julio!D79+Agosto!D79+Septiembre!D79</f>
        <v>0</v>
      </c>
      <c r="E79" s="812">
        <f>Julio!E79+Agosto!E79+Septiembre!E79</f>
        <v>0</v>
      </c>
      <c r="F79" s="93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_xlfn.IFERROR((Julio!L79+Agosto!L79+Septiembre!L79)/$T$65,0)</f>
        <v>0</v>
      </c>
      <c r="N79" s="1216"/>
      <c r="O79" s="1217"/>
      <c r="P79" s="1218"/>
    </row>
    <row r="80" spans="1:16" ht="15" customHeight="1">
      <c r="A80" s="56" t="s">
        <v>144</v>
      </c>
      <c r="B80" s="813">
        <f>Julio!B80+Agosto!B80+Septiembre!B80</f>
        <v>0</v>
      </c>
      <c r="C80" s="810">
        <f>Julio!C80+Agosto!C80+Septiembre!C80</f>
        <v>3</v>
      </c>
      <c r="D80" s="811">
        <f>Julio!D80+Agosto!D80+Septiembre!D80</f>
        <v>0</v>
      </c>
      <c r="E80" s="812">
        <f>Julio!E80+Agosto!E80+Septiembre!E80</f>
        <v>0</v>
      </c>
      <c r="F80" s="938">
        <f t="shared" si="2"/>
        <v>3</v>
      </c>
      <c r="G80" s="159">
        <f>Julio!G80+Agosto!G80+Septiembre!G80</f>
        <v>6</v>
      </c>
      <c r="H80" s="35">
        <f>_xlfn.IFERROR((Julio!H80+Agosto!H80+Septiembre!H80)/$T$65,0)</f>
        <v>1</v>
      </c>
      <c r="I80" s="1062">
        <f t="shared" si="3"/>
        <v>92</v>
      </c>
      <c r="J80" s="1063">
        <f t="shared" si="4"/>
        <v>6.521739130434782</v>
      </c>
      <c r="K80" s="1064">
        <f t="shared" si="5"/>
        <v>2</v>
      </c>
      <c r="L80" s="58">
        <f>_xlfn.IFERROR((Julio!L80+Agosto!L80+Septiembre!L80)/$T$65,0)</f>
        <v>0</v>
      </c>
      <c r="N80" s="1192" t="s">
        <v>833</v>
      </c>
      <c r="O80" s="1193"/>
      <c r="P80" s="1194"/>
    </row>
    <row r="81" spans="1:16" ht="15">
      <c r="A81" s="56" t="s">
        <v>145</v>
      </c>
      <c r="B81" s="813">
        <f>Julio!B81+Agosto!B81+Septiembre!B81</f>
        <v>0</v>
      </c>
      <c r="C81" s="810">
        <f>Julio!C81+Agosto!C81+Septiembre!C81</f>
        <v>0</v>
      </c>
      <c r="D81" s="811">
        <f>Julio!D81+Agosto!D81+Septiembre!D81</f>
        <v>0</v>
      </c>
      <c r="E81" s="812">
        <f>Julio!E81+Agosto!E81+Septiembre!E81</f>
        <v>0</v>
      </c>
      <c r="F81" s="93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_xlfn.IFERROR((Julio!L81+Agosto!L81+Septiembre!L81)/$T$65,0)</f>
        <v>0</v>
      </c>
      <c r="N81" s="1195"/>
      <c r="O81" s="1196"/>
      <c r="P81" s="1197"/>
    </row>
    <row r="82" spans="1:16" ht="15">
      <c r="A82" s="56" t="s">
        <v>146</v>
      </c>
      <c r="B82" s="813">
        <f>Julio!B82+Agosto!B82+Septiembre!B82</f>
        <v>0</v>
      </c>
      <c r="C82" s="810">
        <f>Julio!C82+Agosto!C82+Septiembre!C82</f>
        <v>11</v>
      </c>
      <c r="D82" s="811">
        <f>Julio!D82+Agosto!D82+Septiembre!D82</f>
        <v>0</v>
      </c>
      <c r="E82" s="812">
        <f>Julio!E82+Agosto!E82+Septiembre!E82</f>
        <v>0</v>
      </c>
      <c r="F82" s="938">
        <f t="shared" si="2"/>
        <v>11</v>
      </c>
      <c r="G82" s="159">
        <f>Julio!G82+Agosto!G82+Septiembre!G82</f>
        <v>71</v>
      </c>
      <c r="H82" s="35">
        <f>_xlfn.IFERROR((Julio!H82+Agosto!H82+Septiembre!H82)/$T$65,0)</f>
        <v>1.3333333333333333</v>
      </c>
      <c r="I82" s="1062">
        <f t="shared" si="3"/>
        <v>122.66666666666666</v>
      </c>
      <c r="J82" s="1063">
        <f t="shared" si="4"/>
        <v>57.8804347826087</v>
      </c>
      <c r="K82" s="1064">
        <f t="shared" si="5"/>
        <v>6.454545454545454</v>
      </c>
      <c r="L82" s="58">
        <f>_xlfn.IFERROR((Julio!L82+Agosto!L82+Septiembre!L82)/$T$65,0)</f>
        <v>0</v>
      </c>
      <c r="N82" s="1195"/>
      <c r="O82" s="1196"/>
      <c r="P82" s="1197"/>
    </row>
    <row r="83" spans="1:16" ht="15.75" thickBot="1">
      <c r="A83" s="56" t="s">
        <v>147</v>
      </c>
      <c r="B83" s="813">
        <f>Julio!B83+Agosto!B83+Septiembre!B83</f>
        <v>0</v>
      </c>
      <c r="C83" s="810">
        <f>Julio!C83+Agosto!C83+Septiembre!C83</f>
        <v>65</v>
      </c>
      <c r="D83" s="811">
        <f>Julio!D83+Agosto!D83+Septiembre!D83</f>
        <v>0</v>
      </c>
      <c r="E83" s="812">
        <f>Julio!E83+Agosto!E83+Septiembre!E83</f>
        <v>0</v>
      </c>
      <c r="F83" s="938">
        <f t="shared" si="2"/>
        <v>65</v>
      </c>
      <c r="G83" s="159">
        <f>Julio!G83+Agosto!G83+Septiembre!G83</f>
        <v>526</v>
      </c>
      <c r="H83" s="35">
        <f>_xlfn.IFERROR((Julio!H83+Agosto!H83+Septiembre!H83)/$T$65,0)</f>
        <v>7</v>
      </c>
      <c r="I83" s="1062">
        <f t="shared" si="3"/>
        <v>644</v>
      </c>
      <c r="J83" s="1063">
        <f t="shared" si="4"/>
        <v>81.67701863354037</v>
      </c>
      <c r="K83" s="1064">
        <f t="shared" si="5"/>
        <v>8.092307692307692</v>
      </c>
      <c r="L83" s="58">
        <f>_xlfn.IFERROR((Julio!L83+Agosto!L83+Septiembre!L83)/$T$65,0)</f>
        <v>0</v>
      </c>
      <c r="N83" s="1198"/>
      <c r="O83" s="1199"/>
      <c r="P83" s="1200"/>
    </row>
    <row r="84" spans="1:12" ht="15">
      <c r="A84" s="56" t="s">
        <v>148</v>
      </c>
      <c r="B84" s="813">
        <f>Julio!B84+Agosto!B84+Septiembre!B84</f>
        <v>0</v>
      </c>
      <c r="C84" s="810">
        <f>Julio!C84+Agosto!C84+Septiembre!C84</f>
        <v>57</v>
      </c>
      <c r="D84" s="811">
        <f>Julio!D84+Agosto!D84+Septiembre!D84</f>
        <v>1</v>
      </c>
      <c r="E84" s="812">
        <f>Julio!E84+Agosto!E84+Septiembre!E84</f>
        <v>30</v>
      </c>
      <c r="F84" s="938">
        <f t="shared" si="2"/>
        <v>88</v>
      </c>
      <c r="G84" s="159">
        <f>Julio!G84+Agosto!G84+Septiembre!G84</f>
        <v>629</v>
      </c>
      <c r="H84" s="35">
        <f>_xlfn.IFERROR((Julio!H84+Agosto!H84+Septiembre!H84)/$T$65,0)</f>
        <v>7</v>
      </c>
      <c r="I84" s="1062">
        <f t="shared" si="3"/>
        <v>644</v>
      </c>
      <c r="J84" s="1063">
        <f t="shared" si="4"/>
        <v>97.67080745341616</v>
      </c>
      <c r="K84" s="1064">
        <f t="shared" si="5"/>
        <v>7.1477272727272725</v>
      </c>
      <c r="L84" s="58">
        <f>_xlfn.IFERROR((Julio!L84+Agosto!L84+Septiembre!L84)/$T$65,0)</f>
        <v>4.333333333333333</v>
      </c>
    </row>
    <row r="85" spans="1:12" ht="15">
      <c r="A85" s="56" t="s">
        <v>149</v>
      </c>
      <c r="B85" s="813">
        <f>Julio!B85+Agosto!B85+Septiembre!B85</f>
        <v>0</v>
      </c>
      <c r="C85" s="810">
        <f>Julio!C85+Agosto!C85+Septiembre!C85</f>
        <v>96</v>
      </c>
      <c r="D85" s="811">
        <f>Julio!D85+Agosto!D85+Septiembre!D85</f>
        <v>1</v>
      </c>
      <c r="E85" s="812">
        <f>Julio!E85+Agosto!E85+Septiembre!E85</f>
        <v>4</v>
      </c>
      <c r="F85" s="938">
        <f t="shared" si="2"/>
        <v>101</v>
      </c>
      <c r="G85" s="159">
        <f>Julio!G85+Agosto!G85+Septiembre!G85</f>
        <v>504</v>
      </c>
      <c r="H85" s="35">
        <f>_xlfn.IFERROR((Julio!H85+Agosto!H85+Septiembre!H85)/$T$65,0)</f>
        <v>14</v>
      </c>
      <c r="I85" s="1062">
        <f t="shared" si="3"/>
        <v>1288</v>
      </c>
      <c r="J85" s="1063">
        <f t="shared" si="4"/>
        <v>39.130434782608695</v>
      </c>
      <c r="K85" s="1064">
        <f t="shared" si="5"/>
        <v>4.99009900990099</v>
      </c>
      <c r="L85" s="58">
        <f>_xlfn.IFERROR((Julio!L85+Agosto!L85+Septiembre!L85)/$T$65,0)</f>
        <v>11.666666666666666</v>
      </c>
    </row>
    <row r="86" spans="1:12" ht="15.75" thickBot="1">
      <c r="A86" s="939" t="s">
        <v>6</v>
      </c>
      <c r="B86" s="1027">
        <f aca="true" t="shared" si="6" ref="B86:I86">SUM(B66:B85)</f>
        <v>2401</v>
      </c>
      <c r="C86" s="1028">
        <f t="shared" si="6"/>
        <v>2265</v>
      </c>
      <c r="D86" s="1029">
        <f t="shared" si="6"/>
        <v>10</v>
      </c>
      <c r="E86" s="1029">
        <f t="shared" si="6"/>
        <v>91</v>
      </c>
      <c r="F86" s="1029">
        <f t="shared" si="6"/>
        <v>2366</v>
      </c>
      <c r="G86" s="1030">
        <f t="shared" si="6"/>
        <v>10525</v>
      </c>
      <c r="H86" s="1031">
        <f t="shared" si="6"/>
        <v>133</v>
      </c>
      <c r="I86" s="1029">
        <f t="shared" si="6"/>
        <v>12235.999999999998</v>
      </c>
      <c r="J86" s="1031">
        <f>_xlfn.IFERROR(SUM(G86/I86)*100,0)</f>
        <v>86.01667211507029</v>
      </c>
      <c r="K86" s="1031">
        <f t="shared" si="5"/>
        <v>4.44843617920541</v>
      </c>
      <c r="L86" s="1068">
        <f>SUM(L66:L85)</f>
        <v>97.33333333333334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832" t="s">
        <v>735</v>
      </c>
      <c r="B89" s="1833"/>
      <c r="C89" s="1533" t="s">
        <v>733</v>
      </c>
      <c r="D89" s="1534"/>
      <c r="E89" s="1534"/>
      <c r="F89" s="1534"/>
      <c r="G89" s="1534"/>
      <c r="H89" s="1534"/>
      <c r="I89" s="1534"/>
      <c r="J89" s="153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60"/>
      <c r="B90" s="1861"/>
      <c r="C90" s="940" t="s">
        <v>161</v>
      </c>
      <c r="D90" s="941" t="s">
        <v>49</v>
      </c>
      <c r="E90" s="941" t="s">
        <v>50</v>
      </c>
      <c r="F90" s="941" t="s">
        <v>51</v>
      </c>
      <c r="G90" s="941" t="s">
        <v>52</v>
      </c>
      <c r="H90" s="941" t="s">
        <v>53</v>
      </c>
      <c r="I90" s="942" t="s">
        <v>54</v>
      </c>
      <c r="J90" s="943" t="s">
        <v>162</v>
      </c>
      <c r="K90" s="94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57" t="s">
        <v>41</v>
      </c>
      <c r="B91" s="72" t="s">
        <v>731</v>
      </c>
      <c r="C91" s="815">
        <f>Julio!C91+Agosto!C91+Septiembre!C91</f>
        <v>3</v>
      </c>
      <c r="D91" s="816">
        <f>Julio!D91+Agosto!D91+Septiembre!D91</f>
        <v>54</v>
      </c>
      <c r="E91" s="816">
        <f>Julio!E91+Agosto!E91+Septiembre!E91</f>
        <v>79</v>
      </c>
      <c r="F91" s="816">
        <f>Julio!F91+Agosto!F91+Septiembre!F91</f>
        <v>35</v>
      </c>
      <c r="G91" s="816">
        <f>Julio!G91+Agosto!G91+Septiembre!G91</f>
        <v>32</v>
      </c>
      <c r="H91" s="816">
        <f>Julio!H91+Agosto!H91+Septiembre!H91</f>
        <v>6</v>
      </c>
      <c r="I91" s="816">
        <f>Julio!I91+Agosto!I91+Septiembre!I91</f>
        <v>2</v>
      </c>
      <c r="J91" s="817">
        <f>Julio!J91+Agosto!J91+Septiembre!J91</f>
        <v>0</v>
      </c>
      <c r="K91" s="945">
        <f aca="true" t="shared" si="7" ref="K91:K99">SUM(J91+I91+H91+G91+F91+E91+D91+C91)</f>
        <v>211</v>
      </c>
      <c r="L91" s="6"/>
      <c r="M91" s="6"/>
      <c r="N91" s="6"/>
      <c r="O91" s="6"/>
      <c r="P91" s="6"/>
      <c r="Q91" s="6"/>
      <c r="R91" s="6"/>
    </row>
    <row r="92" spans="1:11" ht="15">
      <c r="A92" s="1858"/>
      <c r="B92" s="68" t="s">
        <v>730</v>
      </c>
      <c r="C92" s="818">
        <f>Julio!C92+Agosto!C92+Septiembre!C92</f>
        <v>4</v>
      </c>
      <c r="D92" s="819">
        <f>Julio!D92+Agosto!D92+Septiembre!D92</f>
        <v>61</v>
      </c>
      <c r="E92" s="819">
        <f>Julio!E92+Agosto!E92+Septiembre!E92</f>
        <v>95</v>
      </c>
      <c r="F92" s="819">
        <f>Julio!F92+Agosto!F92+Septiembre!F92</f>
        <v>88</v>
      </c>
      <c r="G92" s="819">
        <f>Julio!G92+Agosto!G92+Septiembre!G92</f>
        <v>35</v>
      </c>
      <c r="H92" s="819">
        <f>Julio!H92+Agosto!H92+Septiembre!H92</f>
        <v>21</v>
      </c>
      <c r="I92" s="819">
        <f>Julio!I92+Agosto!I92+Septiembre!I92</f>
        <v>4</v>
      </c>
      <c r="J92" s="820">
        <f>Julio!J92+Agosto!J92+Septiembre!J92</f>
        <v>1</v>
      </c>
      <c r="K92" s="946">
        <f t="shared" si="7"/>
        <v>309</v>
      </c>
    </row>
    <row r="93" spans="1:11" ht="15.75" thickBot="1">
      <c r="A93" s="1859"/>
      <c r="B93" s="949" t="s">
        <v>6</v>
      </c>
      <c r="C93" s="950">
        <f aca="true" t="shared" si="8" ref="C93:J93">SUM(C91+C92)</f>
        <v>7</v>
      </c>
      <c r="D93" s="951">
        <f t="shared" si="8"/>
        <v>115</v>
      </c>
      <c r="E93" s="951">
        <f t="shared" si="8"/>
        <v>174</v>
      </c>
      <c r="F93" s="951">
        <f t="shared" si="8"/>
        <v>123</v>
      </c>
      <c r="G93" s="951">
        <f t="shared" si="8"/>
        <v>67</v>
      </c>
      <c r="H93" s="951">
        <f t="shared" si="8"/>
        <v>27</v>
      </c>
      <c r="I93" s="951">
        <f t="shared" si="8"/>
        <v>6</v>
      </c>
      <c r="J93" s="952">
        <f t="shared" si="8"/>
        <v>1</v>
      </c>
      <c r="K93" s="947">
        <f t="shared" si="7"/>
        <v>520</v>
      </c>
    </row>
    <row r="94" spans="1:11" ht="15.75" thickBot="1">
      <c r="A94" s="141"/>
      <c r="B94" s="133" t="s">
        <v>729</v>
      </c>
      <c r="C94" s="821">
        <f>Julio!C94+Agosto!C94+Septiembre!C94</f>
        <v>0</v>
      </c>
      <c r="D94" s="822">
        <f>Julio!D94+Agosto!D94+Septiembre!D94</f>
        <v>0</v>
      </c>
      <c r="E94" s="822">
        <f>Julio!E94+Agosto!E94+Septiembre!E94</f>
        <v>3</v>
      </c>
      <c r="F94" s="822">
        <f>Julio!F94+Agosto!F94+Septiembre!F94</f>
        <v>0</v>
      </c>
      <c r="G94" s="822">
        <f>Julio!G94+Agosto!G94+Septiembre!G94</f>
        <v>0</v>
      </c>
      <c r="H94" s="822">
        <f>Julio!H94+Agosto!H94+Septiembre!H94</f>
        <v>0</v>
      </c>
      <c r="I94" s="822">
        <f>Julio!I94+Agosto!I94+Septiembre!I94</f>
        <v>0</v>
      </c>
      <c r="J94" s="823">
        <f>Julio!J94+Agosto!J94+Septiembre!J94</f>
        <v>0</v>
      </c>
      <c r="K94" s="948">
        <f t="shared" si="7"/>
        <v>3</v>
      </c>
    </row>
    <row r="95" spans="1:11" ht="15">
      <c r="A95" s="1848" t="s">
        <v>55</v>
      </c>
      <c r="B95" s="60" t="s">
        <v>728</v>
      </c>
      <c r="C95" s="815">
        <f>Julio!C95+Agosto!C95+Septiembre!C95</f>
        <v>7</v>
      </c>
      <c r="D95" s="816">
        <f>Julio!D95+Agosto!D95+Septiembre!D95</f>
        <v>114</v>
      </c>
      <c r="E95" s="816">
        <f>Julio!E95+Agosto!E95+Septiembre!E95</f>
        <v>175</v>
      </c>
      <c r="F95" s="816">
        <f>Julio!F95+Agosto!F95+Septiembre!F95</f>
        <v>121</v>
      </c>
      <c r="G95" s="816">
        <f>Julio!G95+Agosto!G95+Septiembre!G95</f>
        <v>67</v>
      </c>
      <c r="H95" s="816">
        <f>Julio!H95+Agosto!H95+Septiembre!H95</f>
        <v>27</v>
      </c>
      <c r="I95" s="816">
        <f>Julio!I95+Agosto!I95+Septiembre!I95</f>
        <v>6</v>
      </c>
      <c r="J95" s="817">
        <f>Julio!J95+Agosto!J95+Septiembre!J95</f>
        <v>1</v>
      </c>
      <c r="K95" s="945">
        <f t="shared" si="7"/>
        <v>518</v>
      </c>
    </row>
    <row r="96" spans="1:11" ht="15">
      <c r="A96" s="1849"/>
      <c r="B96" s="131" t="s">
        <v>727</v>
      </c>
      <c r="C96" s="818">
        <f>Julio!C96+Agosto!C96+Septiembre!C96</f>
        <v>0</v>
      </c>
      <c r="D96" s="819">
        <f>Julio!D96+Agosto!D96+Septiembre!D96</f>
        <v>1</v>
      </c>
      <c r="E96" s="819">
        <f>Julio!E96+Agosto!E96+Septiembre!E96</f>
        <v>0</v>
      </c>
      <c r="F96" s="819">
        <f>Julio!F96+Agosto!F96+Septiembre!F96</f>
        <v>2</v>
      </c>
      <c r="G96" s="819">
        <f>Julio!G96+Agosto!G96+Septiembre!G96</f>
        <v>0</v>
      </c>
      <c r="H96" s="819">
        <f>Julio!H96+Agosto!H96+Septiembre!H96</f>
        <v>0</v>
      </c>
      <c r="I96" s="819">
        <f>Julio!I96+Agosto!I96+Septiembre!I96</f>
        <v>0</v>
      </c>
      <c r="J96" s="820">
        <f>Julio!J96+Agosto!J96+Septiembre!J96</f>
        <v>0</v>
      </c>
      <c r="K96" s="946">
        <f t="shared" si="7"/>
        <v>3</v>
      </c>
    </row>
    <row r="97" spans="1:18" ht="15.75" thickBot="1">
      <c r="A97" s="1850"/>
      <c r="B97" s="953" t="s">
        <v>6</v>
      </c>
      <c r="C97" s="954">
        <f>C96+C95</f>
        <v>7</v>
      </c>
      <c r="D97" s="955">
        <f aca="true" t="shared" si="9" ref="D97:J97">D96+D95</f>
        <v>115</v>
      </c>
      <c r="E97" s="955">
        <f t="shared" si="9"/>
        <v>175</v>
      </c>
      <c r="F97" s="955">
        <f t="shared" si="9"/>
        <v>123</v>
      </c>
      <c r="G97" s="955">
        <f t="shared" si="9"/>
        <v>67</v>
      </c>
      <c r="H97" s="955">
        <f t="shared" si="9"/>
        <v>27</v>
      </c>
      <c r="I97" s="955">
        <f t="shared" si="9"/>
        <v>6</v>
      </c>
      <c r="J97" s="956">
        <f t="shared" si="9"/>
        <v>1</v>
      </c>
      <c r="K97" s="947">
        <f t="shared" si="7"/>
        <v>521</v>
      </c>
      <c r="R97" s="18"/>
    </row>
    <row r="98" spans="1:11" ht="15">
      <c r="A98" s="75"/>
      <c r="B98" s="72" t="s">
        <v>726</v>
      </c>
      <c r="C98" s="815">
        <f>Julio!C98+Agosto!C98+Septiembre!C98</f>
        <v>2</v>
      </c>
      <c r="D98" s="816">
        <f>Julio!D98+Agosto!D98+Septiembre!D98</f>
        <v>16</v>
      </c>
      <c r="E98" s="816">
        <f>Julio!E98+Agosto!E98+Septiembre!E98</f>
        <v>36</v>
      </c>
      <c r="F98" s="816">
        <f>Julio!F98+Agosto!F98+Septiembre!F98</f>
        <v>13</v>
      </c>
      <c r="G98" s="816">
        <f>Julio!G98+Agosto!G98+Septiembre!G98</f>
        <v>19</v>
      </c>
      <c r="H98" s="816">
        <f>Julio!H98+Agosto!H98+Septiembre!H98</f>
        <v>5</v>
      </c>
      <c r="I98" s="816">
        <f>Julio!I98+Agosto!I98+Septiembre!I98</f>
        <v>1</v>
      </c>
      <c r="J98" s="817">
        <f>Julio!J98+Agosto!J98+Septiembre!J98</f>
        <v>1</v>
      </c>
      <c r="K98" s="945">
        <f t="shared" si="7"/>
        <v>93</v>
      </c>
    </row>
    <row r="99" spans="1:11" ht="15.75" thickBot="1">
      <c r="A99" s="76"/>
      <c r="B99" s="77" t="s">
        <v>732</v>
      </c>
      <c r="C99" s="824">
        <f>Julio!C99+Agosto!C99+Septiembre!C99</f>
        <v>3</v>
      </c>
      <c r="D99" s="825">
        <f>Julio!D99+Agosto!D99+Septiembre!D99</f>
        <v>18</v>
      </c>
      <c r="E99" s="825">
        <f>Julio!E99+Agosto!E99+Septiembre!E99</f>
        <v>26</v>
      </c>
      <c r="F99" s="825">
        <f>Julio!F99+Agosto!F99+Septiembre!F99</f>
        <v>18</v>
      </c>
      <c r="G99" s="825">
        <f>Julio!G99+Agosto!G99+Septiembre!G99</f>
        <v>11</v>
      </c>
      <c r="H99" s="825">
        <f>Julio!H99+Agosto!H99+Septiembre!H99</f>
        <v>3</v>
      </c>
      <c r="I99" s="825">
        <f>Julio!I99+Agosto!I99+Septiembre!I99</f>
        <v>1</v>
      </c>
      <c r="J99" s="826">
        <f>Julio!J99+Agosto!J99+Septiembre!J99</f>
        <v>1</v>
      </c>
      <c r="K99" s="947">
        <f t="shared" si="7"/>
        <v>81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725">
        <f>Julio!F102+Agosto!F102+Septiembre!F102</f>
        <v>3496</v>
      </c>
      <c r="G102" s="1726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725">
        <f>Julio!F103+Agosto!F103+Septiembre!F103</f>
        <v>47</v>
      </c>
      <c r="G103" s="1726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725">
        <f>Julio!F104+Agosto!F104+Septiembre!F104</f>
        <v>42</v>
      </c>
      <c r="G104" s="1726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727">
        <f>Julio!F105+Agosto!F105+Septiembre!F105</f>
        <v>69049254</v>
      </c>
      <c r="G105" s="1728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727">
        <f>Julio!F106+Agosto!F106+Septiembre!F106</f>
        <v>45073573.54</v>
      </c>
      <c r="G106" s="1728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62" t="s">
        <v>62</v>
      </c>
      <c r="B107" s="1863"/>
      <c r="C107" s="1863"/>
      <c r="D107" s="1863"/>
      <c r="E107" s="1863"/>
      <c r="F107" s="1864">
        <f>SUM(F105+F106)</f>
        <v>114122827.53999999</v>
      </c>
      <c r="G107" s="1865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735">
        <f>Julio!F108+Agosto!F108+Septiembre!F108</f>
        <v>473919.04</v>
      </c>
      <c r="G108" s="1736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727">
        <f>Julio!F109+Agosto!F109+Septiembre!F109</f>
        <v>7817379.28</v>
      </c>
      <c r="G109" s="1728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727">
        <f>Julio!F110+Agosto!F110+Septiembre!F110</f>
        <v>1819477.72</v>
      </c>
      <c r="G110" s="1728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727">
        <f>Julio!F111+Agosto!F111+Septiembre!F111</f>
        <v>97877026.88</v>
      </c>
      <c r="G111" s="1728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62" t="s">
        <v>66</v>
      </c>
      <c r="B112" s="1863"/>
      <c r="C112" s="1863"/>
      <c r="D112" s="1863"/>
      <c r="E112" s="1863"/>
      <c r="F112" s="1864">
        <f>SUM(F108+F109+F110+F111)</f>
        <v>107987802.92</v>
      </c>
      <c r="G112" s="1865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733">
        <f>Julio!F113+Agosto!F113+Septiembre!F113</f>
        <v>1207852414.8899999</v>
      </c>
      <c r="G113" s="1734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/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priority="3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tabSelected="1" zoomScale="115" zoomScaleNormal="115" zoomScalePageLayoutView="60" workbookViewId="0" topLeftCell="A1">
      <selection activeCell="A63" sqref="A63:L99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818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866" t="s">
        <v>1</v>
      </c>
      <c r="B11" s="957" t="s">
        <v>2</v>
      </c>
      <c r="C11" s="958" t="s">
        <v>724</v>
      </c>
      <c r="D11" s="1868" t="s">
        <v>3</v>
      </c>
      <c r="E11" s="797"/>
      <c r="F11" s="1870" t="s">
        <v>725</v>
      </c>
      <c r="G11" s="1871"/>
      <c r="H11" s="1871"/>
      <c r="I11" s="1872"/>
      <c r="J11" s="966" t="s">
        <v>4</v>
      </c>
      <c r="K11" s="967" t="s">
        <v>5</v>
      </c>
      <c r="L11" s="1876" t="s">
        <v>6</v>
      </c>
      <c r="N11" s="1165"/>
      <c r="O11" s="1165"/>
      <c r="P11" s="1165"/>
      <c r="Q11" s="1165"/>
    </row>
    <row r="12" spans="1:12" ht="15.75" customHeight="1" thickBot="1">
      <c r="A12" s="1867"/>
      <c r="B12" s="959" t="s">
        <v>7</v>
      </c>
      <c r="C12" s="960" t="s">
        <v>8</v>
      </c>
      <c r="D12" s="1869"/>
      <c r="E12" s="797"/>
      <c r="F12" s="1873"/>
      <c r="G12" s="1874"/>
      <c r="H12" s="1874"/>
      <c r="I12" s="1875"/>
      <c r="J12" s="968" t="s">
        <v>9</v>
      </c>
      <c r="K12" s="969" t="s">
        <v>10</v>
      </c>
      <c r="L12" s="1877"/>
    </row>
    <row r="13" spans="1:12" s="155" customFormat="1" ht="15">
      <c r="A13" s="153" t="s">
        <v>691</v>
      </c>
      <c r="B13" s="802">
        <f>Octubre!B13+Noviembre!B13+Diciembre!B13</f>
        <v>0</v>
      </c>
      <c r="C13" s="802">
        <f>Octubre!C13+Noviembre!C13+Diciembre!C13</f>
        <v>0</v>
      </c>
      <c r="D13" s="961">
        <f>SUM(C13+B13)</f>
        <v>0</v>
      </c>
      <c r="E13" s="798"/>
      <c r="F13" s="1080" t="s">
        <v>11</v>
      </c>
      <c r="G13" s="1081"/>
      <c r="H13" s="1081"/>
      <c r="I13" s="1081"/>
      <c r="J13" s="802">
        <f>Octubre!J13+Noviembre!J13+Diciembre!J13</f>
        <v>0</v>
      </c>
      <c r="K13" s="807">
        <f>Octubre!K13+Noviembre!K13+Diciembre!K13</f>
        <v>0</v>
      </c>
      <c r="L13" s="970">
        <f>SUM(K13+J13)</f>
        <v>0</v>
      </c>
    </row>
    <row r="14" spans="1:12" ht="15">
      <c r="A14" s="13" t="s">
        <v>692</v>
      </c>
      <c r="B14" s="802">
        <f>Octubre!B14+Noviembre!B14+Diciembre!B14</f>
        <v>108</v>
      </c>
      <c r="C14" s="802">
        <f>Octubre!C14+Noviembre!C14+Diciembre!C14</f>
        <v>3346</v>
      </c>
      <c r="D14" s="962">
        <f aca="true" t="shared" si="0" ref="D14:D51">SUM(C14+B14)</f>
        <v>3454</v>
      </c>
      <c r="E14" s="797"/>
      <c r="F14" s="1080" t="s">
        <v>12</v>
      </c>
      <c r="G14" s="1081"/>
      <c r="H14" s="1081"/>
      <c r="I14" s="1081"/>
      <c r="J14" s="802">
        <f>Octubre!J14+Noviembre!J14+Diciembre!J14</f>
        <v>1293</v>
      </c>
      <c r="K14" s="802">
        <f>Octubre!K14+Noviembre!K14+Diciembre!K14</f>
        <v>304</v>
      </c>
      <c r="L14" s="970">
        <f aca="true" t="shared" si="1" ref="L14:L33">SUM(K14+J14)</f>
        <v>1597</v>
      </c>
    </row>
    <row r="15" spans="1:12" ht="15">
      <c r="A15" s="13" t="s">
        <v>693</v>
      </c>
      <c r="B15" s="802">
        <f>Octubre!B15+Noviembre!B15+Diciembre!B15</f>
        <v>213</v>
      </c>
      <c r="C15" s="802">
        <f>Octubre!C15+Noviembre!C15+Diciembre!C15</f>
        <v>2546</v>
      </c>
      <c r="D15" s="962">
        <f t="shared" si="0"/>
        <v>2759</v>
      </c>
      <c r="E15" s="797"/>
      <c r="F15" s="1080" t="s">
        <v>13</v>
      </c>
      <c r="G15" s="1081"/>
      <c r="H15" s="1081"/>
      <c r="I15" s="1081"/>
      <c r="J15" s="802">
        <f>Octubre!J15+Noviembre!J15+Diciembre!J15</f>
        <v>1369</v>
      </c>
      <c r="K15" s="802">
        <f>Octubre!K15+Noviembre!K15+Diciembre!K15</f>
        <v>157</v>
      </c>
      <c r="L15" s="970">
        <f t="shared" si="1"/>
        <v>1526</v>
      </c>
    </row>
    <row r="16" spans="1:12" ht="15">
      <c r="A16" s="13" t="s">
        <v>694</v>
      </c>
      <c r="B16" s="802">
        <f>Octubre!B16+Noviembre!B16+Diciembre!B16</f>
        <v>89</v>
      </c>
      <c r="C16" s="802">
        <f>Octubre!C16+Noviembre!C16+Diciembre!C16</f>
        <v>1383</v>
      </c>
      <c r="D16" s="962">
        <f t="shared" si="0"/>
        <v>1472</v>
      </c>
      <c r="E16" s="797"/>
      <c r="F16" s="1080" t="s">
        <v>14</v>
      </c>
      <c r="G16" s="1081"/>
      <c r="H16" s="1081"/>
      <c r="I16" s="1081"/>
      <c r="J16" s="802">
        <f>Octubre!J16+Noviembre!J16+Diciembre!J16</f>
        <v>0</v>
      </c>
      <c r="K16" s="802">
        <f>Octubre!K16+Noviembre!K16+Diciembre!K16</f>
        <v>0</v>
      </c>
      <c r="L16" s="970">
        <f t="shared" si="1"/>
        <v>0</v>
      </c>
    </row>
    <row r="17" spans="1:12" ht="15">
      <c r="A17" s="13" t="s">
        <v>695</v>
      </c>
      <c r="B17" s="802">
        <f>Octubre!B17+Noviembre!B17+Diciembre!B17</f>
        <v>387</v>
      </c>
      <c r="C17" s="802">
        <f>Octubre!C17+Noviembre!C17+Diciembre!C17</f>
        <v>1250</v>
      </c>
      <c r="D17" s="962">
        <f t="shared" si="0"/>
        <v>1637</v>
      </c>
      <c r="E17" s="797"/>
      <c r="F17" s="1080" t="s">
        <v>15</v>
      </c>
      <c r="G17" s="1081"/>
      <c r="H17" s="1081"/>
      <c r="I17" s="1081"/>
      <c r="J17" s="802">
        <f>Octubre!J17+Noviembre!J17+Diciembre!J17</f>
        <v>0</v>
      </c>
      <c r="K17" s="802">
        <f>Octubre!K17+Noviembre!K17+Diciembre!K17</f>
        <v>0</v>
      </c>
      <c r="L17" s="970">
        <f t="shared" si="1"/>
        <v>0</v>
      </c>
    </row>
    <row r="18" spans="1:12" ht="15">
      <c r="A18" s="13" t="s">
        <v>786</v>
      </c>
      <c r="B18" s="802">
        <f>Octubre!B18+Noviembre!B18+Diciembre!B18</f>
        <v>215</v>
      </c>
      <c r="C18" s="802">
        <f>Octubre!C18+Noviembre!C18+Diciembre!C18</f>
        <v>334</v>
      </c>
      <c r="D18" s="962">
        <f t="shared" si="0"/>
        <v>549</v>
      </c>
      <c r="E18" s="797"/>
      <c r="F18" s="1096" t="s">
        <v>16</v>
      </c>
      <c r="G18" s="1097"/>
      <c r="H18" s="1097"/>
      <c r="I18" s="1097"/>
      <c r="J18" s="802">
        <f>Octubre!J18+Noviembre!J18+Diciembre!J18</f>
        <v>38</v>
      </c>
      <c r="K18" s="802">
        <f>Octubre!K18+Noviembre!K18+Diciembre!K18</f>
        <v>28</v>
      </c>
      <c r="L18" s="970">
        <f t="shared" si="1"/>
        <v>66</v>
      </c>
    </row>
    <row r="19" spans="1:12" ht="15">
      <c r="A19" s="13" t="s">
        <v>696</v>
      </c>
      <c r="B19" s="802">
        <f>Octubre!B19+Noviembre!B19+Diciembre!B19</f>
        <v>181</v>
      </c>
      <c r="C19" s="802">
        <f>Octubre!C19+Noviembre!C19+Diciembre!C19</f>
        <v>708</v>
      </c>
      <c r="D19" s="962">
        <f t="shared" si="0"/>
        <v>889</v>
      </c>
      <c r="E19" s="797"/>
      <c r="F19" s="1096" t="s">
        <v>17</v>
      </c>
      <c r="G19" s="1097"/>
      <c r="H19" s="1097"/>
      <c r="I19" s="1098"/>
      <c r="J19" s="802">
        <f>Octubre!J19+Noviembre!J19+Diciembre!J19</f>
        <v>0</v>
      </c>
      <c r="K19" s="802">
        <f>Octubre!K19+Noviembre!K19+Diciembre!K19</f>
        <v>0</v>
      </c>
      <c r="L19" s="970">
        <f t="shared" si="1"/>
        <v>0</v>
      </c>
    </row>
    <row r="20" spans="1:12" ht="15">
      <c r="A20" s="13" t="s">
        <v>697</v>
      </c>
      <c r="B20" s="802">
        <f>Octubre!B20+Noviembre!B20+Diciembre!B20</f>
        <v>0</v>
      </c>
      <c r="C20" s="802">
        <f>Octubre!C20+Noviembre!C20+Diciembre!C20</f>
        <v>0</v>
      </c>
      <c r="D20" s="962">
        <f t="shared" si="0"/>
        <v>0</v>
      </c>
      <c r="E20" s="797"/>
      <c r="F20" s="1096" t="s">
        <v>18</v>
      </c>
      <c r="G20" s="1097"/>
      <c r="H20" s="1097"/>
      <c r="I20" s="1098"/>
      <c r="J20" s="802">
        <f>Octubre!J20+Noviembre!J20+Diciembre!J20</f>
        <v>0</v>
      </c>
      <c r="K20" s="802">
        <f>Octubre!K20+Noviembre!K20+Diciembre!K20</f>
        <v>0</v>
      </c>
      <c r="L20" s="970">
        <f t="shared" si="1"/>
        <v>0</v>
      </c>
    </row>
    <row r="21" spans="1:12" ht="15">
      <c r="A21" s="13" t="s">
        <v>698</v>
      </c>
      <c r="B21" s="802">
        <f>Octubre!B21+Noviembre!B21+Diciembre!B21</f>
        <v>250</v>
      </c>
      <c r="C21" s="802">
        <f>Octubre!C21+Noviembre!C21+Diciembre!C21</f>
        <v>651</v>
      </c>
      <c r="D21" s="962">
        <f t="shared" si="0"/>
        <v>901</v>
      </c>
      <c r="E21" s="797"/>
      <c r="F21" s="1096" t="s">
        <v>19</v>
      </c>
      <c r="G21" s="1097"/>
      <c r="H21" s="1097"/>
      <c r="I21" s="1098"/>
      <c r="J21" s="802">
        <f>Octubre!J21+Noviembre!J21+Diciembre!J21</f>
        <v>193</v>
      </c>
      <c r="K21" s="802">
        <f>Octubre!K21+Noviembre!K21+Diciembre!K21</f>
        <v>10</v>
      </c>
      <c r="L21" s="970">
        <f t="shared" si="1"/>
        <v>203</v>
      </c>
    </row>
    <row r="22" spans="1:12" ht="15">
      <c r="A22" s="13" t="s">
        <v>699</v>
      </c>
      <c r="B22" s="802">
        <f>Octubre!B22+Noviembre!B22+Diciembre!B22</f>
        <v>158</v>
      </c>
      <c r="C22" s="802">
        <f>Octubre!C22+Noviembre!C22+Diciembre!C22</f>
        <v>176</v>
      </c>
      <c r="D22" s="962">
        <f t="shared" si="0"/>
        <v>334</v>
      </c>
      <c r="E22" s="797"/>
      <c r="F22" s="1096" t="s">
        <v>20</v>
      </c>
      <c r="G22" s="1097"/>
      <c r="H22" s="1097"/>
      <c r="I22" s="1098"/>
      <c r="J22" s="802">
        <f>Octubre!J22+Noviembre!J22+Diciembre!J22</f>
        <v>707</v>
      </c>
      <c r="K22" s="802">
        <f>Octubre!K22+Noviembre!K22+Diciembre!K22</f>
        <v>458</v>
      </c>
      <c r="L22" s="970">
        <f t="shared" si="1"/>
        <v>1165</v>
      </c>
    </row>
    <row r="23" spans="1:12" ht="15">
      <c r="A23" s="13" t="s">
        <v>700</v>
      </c>
      <c r="B23" s="802">
        <f>Octubre!B23+Noviembre!B23+Diciembre!B23</f>
        <v>92</v>
      </c>
      <c r="C23" s="802">
        <f>Octubre!C23+Noviembre!C23+Diciembre!C23</f>
        <v>498</v>
      </c>
      <c r="D23" s="962">
        <f t="shared" si="0"/>
        <v>590</v>
      </c>
      <c r="E23" s="797"/>
      <c r="F23" s="1096" t="s">
        <v>21</v>
      </c>
      <c r="G23" s="1097"/>
      <c r="H23" s="1097"/>
      <c r="I23" s="1098"/>
      <c r="J23" s="802">
        <f>Octubre!J23+Noviembre!J23+Diciembre!J23</f>
        <v>80</v>
      </c>
      <c r="K23" s="802">
        <f>Octubre!K23+Noviembre!K23+Diciembre!K23</f>
        <v>13</v>
      </c>
      <c r="L23" s="970">
        <f t="shared" si="1"/>
        <v>93</v>
      </c>
    </row>
    <row r="24" spans="1:12" ht="15">
      <c r="A24" s="13" t="s">
        <v>701</v>
      </c>
      <c r="B24" s="802">
        <f>Octubre!B24+Noviembre!B24+Diciembre!B24</f>
        <v>84</v>
      </c>
      <c r="C24" s="802">
        <f>Octubre!C24+Noviembre!C24+Diciembre!C24</f>
        <v>269</v>
      </c>
      <c r="D24" s="962">
        <f t="shared" si="0"/>
        <v>353</v>
      </c>
      <c r="E24" s="797"/>
      <c r="F24" s="1096" t="s">
        <v>22</v>
      </c>
      <c r="G24" s="1097"/>
      <c r="H24" s="1097"/>
      <c r="I24" s="1098"/>
      <c r="J24" s="802">
        <f>Octubre!J24+Noviembre!J24+Diciembre!J24</f>
        <v>0</v>
      </c>
      <c r="K24" s="802">
        <f>Octubre!K24+Noviembre!K24+Diciembre!K24</f>
        <v>0</v>
      </c>
      <c r="L24" s="970">
        <f t="shared" si="1"/>
        <v>0</v>
      </c>
    </row>
    <row r="25" spans="1:12" ht="15">
      <c r="A25" s="13" t="s">
        <v>702</v>
      </c>
      <c r="B25" s="802">
        <f>Octubre!B25+Noviembre!B25+Diciembre!B25</f>
        <v>170</v>
      </c>
      <c r="C25" s="802">
        <f>Octubre!C25+Noviembre!C25+Diciembre!C25</f>
        <v>539</v>
      </c>
      <c r="D25" s="962">
        <f t="shared" si="0"/>
        <v>709</v>
      </c>
      <c r="E25" s="797"/>
      <c r="F25" s="1096" t="s">
        <v>23</v>
      </c>
      <c r="G25" s="1097"/>
      <c r="H25" s="1097"/>
      <c r="I25" s="1098"/>
      <c r="J25" s="802">
        <f>Octubre!J25+Noviembre!J25+Diciembre!J25</f>
        <v>9</v>
      </c>
      <c r="K25" s="802">
        <f>Octubre!K25+Noviembre!K25+Diciembre!K25</f>
        <v>0</v>
      </c>
      <c r="L25" s="970">
        <f t="shared" si="1"/>
        <v>9</v>
      </c>
    </row>
    <row r="26" spans="1:12" ht="15">
      <c r="A26" s="13" t="s">
        <v>703</v>
      </c>
      <c r="B26" s="802">
        <f>Octubre!B26+Noviembre!B26+Diciembre!B26</f>
        <v>105</v>
      </c>
      <c r="C26" s="802">
        <f>Octubre!C26+Noviembre!C26+Diciembre!C26</f>
        <v>309</v>
      </c>
      <c r="D26" s="962">
        <f t="shared" si="0"/>
        <v>414</v>
      </c>
      <c r="E26" s="797"/>
      <c r="F26" s="1096" t="s">
        <v>24</v>
      </c>
      <c r="G26" s="1097"/>
      <c r="H26" s="1097"/>
      <c r="I26" s="1098"/>
      <c r="J26" s="802">
        <f>Octubre!J26+Noviembre!J26+Diciembre!J26</f>
        <v>0</v>
      </c>
      <c r="K26" s="802">
        <f>Octubre!K26+Noviembre!K26+Diciembre!K26</f>
        <v>7</v>
      </c>
      <c r="L26" s="970">
        <f t="shared" si="1"/>
        <v>7</v>
      </c>
    </row>
    <row r="27" spans="1:12" ht="15">
      <c r="A27" s="13" t="s">
        <v>704</v>
      </c>
      <c r="B27" s="802">
        <f>Octubre!B27+Noviembre!B27+Diciembre!B27</f>
        <v>75</v>
      </c>
      <c r="C27" s="802">
        <f>Octubre!C27+Noviembre!C27+Diciembre!C27</f>
        <v>148</v>
      </c>
      <c r="D27" s="962">
        <f t="shared" si="0"/>
        <v>223</v>
      </c>
      <c r="E27" s="797"/>
      <c r="F27" s="1096" t="s">
        <v>25</v>
      </c>
      <c r="G27" s="1097"/>
      <c r="H27" s="1097"/>
      <c r="I27" s="1098"/>
      <c r="J27" s="802">
        <f>Octubre!J27+Noviembre!J27+Diciembre!J27</f>
        <v>0</v>
      </c>
      <c r="K27" s="802">
        <f>Octubre!K27+Noviembre!K27+Diciembre!K27</f>
        <v>0</v>
      </c>
      <c r="L27" s="970">
        <f t="shared" si="1"/>
        <v>0</v>
      </c>
    </row>
    <row r="28" spans="1:12" ht="15">
      <c r="A28" s="13" t="s">
        <v>705</v>
      </c>
      <c r="B28" s="802">
        <f>Octubre!B28+Noviembre!B28+Diciembre!B28</f>
        <v>62</v>
      </c>
      <c r="C28" s="802">
        <f>Octubre!C28+Noviembre!C28+Diciembre!C28</f>
        <v>282</v>
      </c>
      <c r="D28" s="962">
        <f t="shared" si="0"/>
        <v>344</v>
      </c>
      <c r="E28" s="797"/>
      <c r="F28" s="1096" t="s">
        <v>26</v>
      </c>
      <c r="G28" s="1097"/>
      <c r="H28" s="1097"/>
      <c r="I28" s="1098"/>
      <c r="J28" s="802">
        <f>Octubre!J28+Noviembre!J28+Diciembre!J28</f>
        <v>0</v>
      </c>
      <c r="K28" s="802">
        <f>Octubre!K28+Noviembre!K28+Diciembre!K28</f>
        <v>0</v>
      </c>
      <c r="L28" s="970">
        <f t="shared" si="1"/>
        <v>0</v>
      </c>
    </row>
    <row r="29" spans="1:12" ht="15">
      <c r="A29" s="13" t="s">
        <v>706</v>
      </c>
      <c r="B29" s="802">
        <f>Octubre!B29+Noviembre!B29+Diciembre!B29</f>
        <v>79</v>
      </c>
      <c r="C29" s="802">
        <f>Octubre!C29+Noviembre!C29+Diciembre!C29</f>
        <v>183</v>
      </c>
      <c r="D29" s="962">
        <f t="shared" si="0"/>
        <v>262</v>
      </c>
      <c r="E29" s="797"/>
      <c r="F29" s="1096" t="s">
        <v>27</v>
      </c>
      <c r="G29" s="1097"/>
      <c r="H29" s="1097"/>
      <c r="I29" s="1098"/>
      <c r="J29" s="143"/>
      <c r="K29" s="802">
        <f>Octubre!K29+Noviembre!K29+Diciembre!K29</f>
        <v>0</v>
      </c>
      <c r="L29" s="970">
        <f t="shared" si="1"/>
        <v>0</v>
      </c>
    </row>
    <row r="30" spans="1:12" ht="15">
      <c r="A30" s="13" t="s">
        <v>707</v>
      </c>
      <c r="B30" s="802">
        <f>Octubre!B30+Noviembre!B30+Diciembre!B30</f>
        <v>0</v>
      </c>
      <c r="C30" s="802">
        <f>Octubre!C30+Noviembre!C30+Diciembre!C30</f>
        <v>0</v>
      </c>
      <c r="D30" s="962">
        <f t="shared" si="0"/>
        <v>0</v>
      </c>
      <c r="E30" s="797"/>
      <c r="F30" s="1080" t="s">
        <v>28</v>
      </c>
      <c r="G30" s="1081"/>
      <c r="H30" s="1081"/>
      <c r="I30" s="1081"/>
      <c r="J30" s="802">
        <f>Octubre!J30+Noviembre!J30+Diciembre!J30</f>
        <v>308</v>
      </c>
      <c r="K30" s="144"/>
      <c r="L30" s="970">
        <f t="shared" si="1"/>
        <v>308</v>
      </c>
    </row>
    <row r="31" spans="1:12" ht="15">
      <c r="A31" s="13" t="s">
        <v>708</v>
      </c>
      <c r="B31" s="802">
        <f>Octubre!B31+Noviembre!B31+Diciembre!B31</f>
        <v>63</v>
      </c>
      <c r="C31" s="802">
        <f>Octubre!C31+Noviembre!C31+Diciembre!C31</f>
        <v>639</v>
      </c>
      <c r="D31" s="962">
        <f t="shared" si="0"/>
        <v>702</v>
      </c>
      <c r="E31" s="797"/>
      <c r="F31" s="1080" t="s">
        <v>29</v>
      </c>
      <c r="G31" s="1081"/>
      <c r="H31" s="1081"/>
      <c r="I31" s="1081"/>
      <c r="J31" s="802">
        <f>Octubre!J31+Noviembre!J31+Diciembre!J31</f>
        <v>51063</v>
      </c>
      <c r="K31" s="802">
        <f>Octubre!K31+Noviembre!K31+Diciembre!K31</f>
        <v>14646</v>
      </c>
      <c r="L31" s="970">
        <f t="shared" si="1"/>
        <v>65709</v>
      </c>
    </row>
    <row r="32" spans="1:12" ht="15">
      <c r="A32" s="13" t="s">
        <v>787</v>
      </c>
      <c r="B32" s="802">
        <f>Octubre!B32+Noviembre!B32+Diciembre!B32</f>
        <v>0</v>
      </c>
      <c r="C32" s="802">
        <f>Octubre!C32+Noviembre!C32+Diciembre!C32</f>
        <v>0</v>
      </c>
      <c r="D32" s="962">
        <f t="shared" si="0"/>
        <v>0</v>
      </c>
      <c r="E32" s="797"/>
      <c r="F32" s="1080" t="s">
        <v>30</v>
      </c>
      <c r="G32" s="1081"/>
      <c r="H32" s="1081"/>
      <c r="I32" s="1081"/>
      <c r="J32" s="802">
        <f>Octubre!J32+Noviembre!J32+Diciembre!J32</f>
        <v>0</v>
      </c>
      <c r="K32" s="802">
        <f>Octubre!K32+Noviembre!K32+Diciembre!K32</f>
        <v>0</v>
      </c>
      <c r="L32" s="970">
        <f t="shared" si="1"/>
        <v>0</v>
      </c>
    </row>
    <row r="33" spans="1:12" s="17" customFormat="1" ht="15">
      <c r="A33" s="13" t="s">
        <v>788</v>
      </c>
      <c r="B33" s="802">
        <f>Octubre!B33+Noviembre!B33+Diciembre!B33</f>
        <v>14</v>
      </c>
      <c r="C33" s="802">
        <f>Octubre!C33+Noviembre!C33+Diciembre!C33</f>
        <v>39</v>
      </c>
      <c r="D33" s="962">
        <f t="shared" si="0"/>
        <v>53</v>
      </c>
      <c r="E33" s="799"/>
      <c r="F33" s="1080" t="s">
        <v>31</v>
      </c>
      <c r="G33" s="1081"/>
      <c r="H33" s="1081"/>
      <c r="I33" s="1081"/>
      <c r="J33" s="802">
        <f>Octubre!J33+Noviembre!J33+Diciembre!J33</f>
        <v>0</v>
      </c>
      <c r="K33" s="802">
        <f>Octubre!K33+Noviembre!K33+Diciembre!K33</f>
        <v>0</v>
      </c>
      <c r="L33" s="970">
        <f t="shared" si="1"/>
        <v>0</v>
      </c>
    </row>
    <row r="34" spans="1:12" s="17" customFormat="1" ht="15.75" thickBot="1">
      <c r="A34" s="13" t="s">
        <v>789</v>
      </c>
      <c r="B34" s="802">
        <f>Octubre!B34+Noviembre!B34+Diciembre!B34</f>
        <v>306</v>
      </c>
      <c r="C34" s="802">
        <f>Octubre!C34+Noviembre!C34+Diciembre!C34</f>
        <v>979</v>
      </c>
      <c r="D34" s="962">
        <f t="shared" si="0"/>
        <v>1285</v>
      </c>
      <c r="E34" s="799"/>
      <c r="F34" s="1158" t="s">
        <v>76</v>
      </c>
      <c r="G34" s="1159"/>
      <c r="H34" s="1159"/>
      <c r="I34" s="1159"/>
      <c r="J34" s="802">
        <f>Octubre!J34+Noviembre!J34+Diciembre!J34</f>
        <v>0</v>
      </c>
      <c r="K34" s="802">
        <f>Octubre!K34+Noviembre!K34+Diciembre!K34</f>
        <v>0</v>
      </c>
      <c r="L34" s="971">
        <f>K34+J34</f>
        <v>0</v>
      </c>
    </row>
    <row r="35" spans="1:12" ht="15">
      <c r="A35" s="13" t="s">
        <v>709</v>
      </c>
      <c r="B35" s="802">
        <f>Octubre!B35+Noviembre!B35+Diciembre!B35</f>
        <v>41</v>
      </c>
      <c r="C35" s="802">
        <f>Octubre!C35+Noviembre!C35+Diciembre!C35</f>
        <v>994</v>
      </c>
      <c r="D35" s="962">
        <f t="shared" si="0"/>
        <v>1035</v>
      </c>
      <c r="E35" s="797"/>
      <c r="F35" s="38" t="s">
        <v>32</v>
      </c>
      <c r="G35" s="39"/>
      <c r="H35" s="39"/>
      <c r="I35" s="39"/>
      <c r="J35" s="40"/>
      <c r="K35" s="40"/>
      <c r="L35" s="972">
        <f>Octubre!L35+Noviembre!L35+Diciembre!L35</f>
        <v>0</v>
      </c>
    </row>
    <row r="36" spans="1:12" ht="15">
      <c r="A36" s="13" t="s">
        <v>710</v>
      </c>
      <c r="B36" s="802">
        <f>Octubre!B36+Noviembre!B36+Diciembre!B36</f>
        <v>49</v>
      </c>
      <c r="C36" s="802">
        <f>Octubre!C36+Noviembre!C36+Diciembre!C36</f>
        <v>205</v>
      </c>
      <c r="D36" s="962">
        <f t="shared" si="0"/>
        <v>254</v>
      </c>
      <c r="E36" s="797"/>
      <c r="F36" s="41" t="s">
        <v>33</v>
      </c>
      <c r="G36" s="42"/>
      <c r="H36" s="42"/>
      <c r="I36" s="42"/>
      <c r="J36" s="42"/>
      <c r="K36" s="43"/>
      <c r="L36" s="973">
        <f>Octubre!L36+Noviembre!L36+Diciembre!L36</f>
        <v>0</v>
      </c>
    </row>
    <row r="37" spans="1:12" ht="15">
      <c r="A37" s="13" t="s">
        <v>711</v>
      </c>
      <c r="B37" s="802">
        <f>Octubre!B37+Noviembre!B37+Diciembre!B37</f>
        <v>401</v>
      </c>
      <c r="C37" s="802">
        <f>Octubre!C37+Noviembre!C37+Diciembre!C37</f>
        <v>436</v>
      </c>
      <c r="D37" s="962">
        <f t="shared" si="0"/>
        <v>837</v>
      </c>
      <c r="E37" s="797"/>
      <c r="F37" s="41" t="s">
        <v>34</v>
      </c>
      <c r="G37" s="42"/>
      <c r="H37" s="42"/>
      <c r="I37" s="42"/>
      <c r="J37" s="42"/>
      <c r="K37" s="43"/>
      <c r="L37" s="973">
        <f>Octubre!L37+Noviembre!L37+Diciembre!L37</f>
        <v>98</v>
      </c>
    </row>
    <row r="38" spans="1:12" ht="15">
      <c r="A38" s="13" t="s">
        <v>712</v>
      </c>
      <c r="B38" s="802">
        <f>Octubre!B38+Noviembre!B38+Diciembre!B38</f>
        <v>207</v>
      </c>
      <c r="C38" s="802">
        <f>Octubre!C38+Noviembre!C38+Diciembre!C38</f>
        <v>637</v>
      </c>
      <c r="D38" s="962">
        <f t="shared" si="0"/>
        <v>844</v>
      </c>
      <c r="E38" s="797"/>
      <c r="F38" s="41" t="s">
        <v>35</v>
      </c>
      <c r="G38" s="42"/>
      <c r="H38" s="42"/>
      <c r="I38" s="42"/>
      <c r="J38" s="42"/>
      <c r="K38" s="43"/>
      <c r="L38" s="973">
        <f>Octubre!L38+Noviembre!L38+Diciembre!L38</f>
        <v>4</v>
      </c>
    </row>
    <row r="39" spans="1:12" ht="15">
      <c r="A39" s="13" t="s">
        <v>785</v>
      </c>
      <c r="B39" s="802">
        <f>Octubre!B39+Noviembre!B39+Diciembre!B39</f>
        <v>250</v>
      </c>
      <c r="C39" s="802">
        <f>Octubre!C39+Noviembre!C39+Diciembre!C39</f>
        <v>640</v>
      </c>
      <c r="D39" s="962">
        <f t="shared" si="0"/>
        <v>890</v>
      </c>
      <c r="E39" s="797"/>
      <c r="F39" s="41" t="s">
        <v>36</v>
      </c>
      <c r="G39" s="42"/>
      <c r="H39" s="42"/>
      <c r="I39" s="42"/>
      <c r="J39" s="42"/>
      <c r="K39" s="43"/>
      <c r="L39" s="974">
        <f>Octubre!L39+Noviembre!L39+Diciembre!L39</f>
        <v>0</v>
      </c>
    </row>
    <row r="40" spans="1:12" ht="15.75" thickBot="1">
      <c r="A40" s="13" t="s">
        <v>713</v>
      </c>
      <c r="B40" s="802">
        <f>Octubre!B40+Noviembre!B40+Diciembre!B40</f>
        <v>729</v>
      </c>
      <c r="C40" s="802">
        <f>Octubre!C40+Noviembre!C40+Diciembre!C40</f>
        <v>555</v>
      </c>
      <c r="D40" s="962">
        <f t="shared" si="0"/>
        <v>1284</v>
      </c>
      <c r="E40" s="797"/>
      <c r="F40" s="44" t="s">
        <v>37</v>
      </c>
      <c r="G40" s="45"/>
      <c r="H40" s="45"/>
      <c r="I40" s="45"/>
      <c r="J40" s="45"/>
      <c r="K40" s="46"/>
      <c r="L40" s="975">
        <f>Octubre!L40+Noviembre!L40+Diciembre!L40</f>
        <v>1284</v>
      </c>
    </row>
    <row r="41" spans="1:12" ht="15.75" thickBot="1">
      <c r="A41" s="13" t="s">
        <v>714</v>
      </c>
      <c r="B41" s="802">
        <f>Octubre!B41+Noviembre!B41+Diciembre!B41</f>
        <v>150</v>
      </c>
      <c r="C41" s="802">
        <f>Octubre!C41+Noviembre!C41+Diciembre!C41</f>
        <v>454</v>
      </c>
      <c r="D41" s="962">
        <f t="shared" si="0"/>
        <v>604</v>
      </c>
      <c r="E41" s="797"/>
      <c r="F41" s="44" t="s">
        <v>791</v>
      </c>
      <c r="G41" s="45"/>
      <c r="H41" s="45"/>
      <c r="I41" s="45"/>
      <c r="J41" s="45"/>
      <c r="K41" s="46"/>
      <c r="L41" s="975">
        <f>Octubre!L41+Noviembre!L41+Diciembre!L41</f>
        <v>0</v>
      </c>
    </row>
    <row r="42" spans="1:12" ht="15.75" thickBot="1">
      <c r="A42" s="13" t="s">
        <v>715</v>
      </c>
      <c r="B42" s="802">
        <f>Octubre!B42+Noviembre!B42+Diciembre!B42</f>
        <v>245</v>
      </c>
      <c r="C42" s="802">
        <f>Octubre!C42+Noviembre!C42+Diciembre!C42</f>
        <v>540</v>
      </c>
      <c r="D42" s="962">
        <f t="shared" si="0"/>
        <v>785</v>
      </c>
      <c r="E42" s="797"/>
      <c r="F42" s="44" t="s">
        <v>792</v>
      </c>
      <c r="G42" s="45"/>
      <c r="H42" s="45"/>
      <c r="I42" s="45"/>
      <c r="J42" s="45"/>
      <c r="K42" s="46"/>
      <c r="L42" s="975">
        <f>Octubre!L42+Noviembre!L42+Diciembre!L42</f>
        <v>0</v>
      </c>
    </row>
    <row r="43" spans="1:12" ht="16.5" thickBot="1">
      <c r="A43" s="13" t="s">
        <v>716</v>
      </c>
      <c r="B43" s="802">
        <f>Octubre!B43+Noviembre!B43+Diciembre!B43</f>
        <v>184</v>
      </c>
      <c r="C43" s="802">
        <f>Octubre!C43+Noviembre!C43+Diciembre!C43</f>
        <v>195</v>
      </c>
      <c r="D43" s="962">
        <f t="shared" si="0"/>
        <v>379</v>
      </c>
      <c r="E43" s="800"/>
      <c r="F43" s="44" t="s">
        <v>793</v>
      </c>
      <c r="G43" s="45"/>
      <c r="H43" s="45"/>
      <c r="I43" s="45"/>
      <c r="J43" s="45"/>
      <c r="K43" s="46"/>
      <c r="L43" s="975">
        <f>Octubre!L43+Noviembre!L43+Diciembre!L43</f>
        <v>0</v>
      </c>
    </row>
    <row r="44" spans="1:5" ht="15.75">
      <c r="A44" s="13" t="s">
        <v>717</v>
      </c>
      <c r="B44" s="802">
        <f>Octubre!B44+Noviembre!B44+Diciembre!B44</f>
        <v>13</v>
      </c>
      <c r="C44" s="802">
        <f>Octubre!C44+Noviembre!C44+Diciembre!C44</f>
        <v>11</v>
      </c>
      <c r="D44" s="962">
        <f t="shared" si="0"/>
        <v>24</v>
      </c>
      <c r="E44" s="800"/>
    </row>
    <row r="45" spans="1:9" ht="12" customHeight="1" thickBot="1">
      <c r="A45" s="13" t="s">
        <v>718</v>
      </c>
      <c r="B45" s="802">
        <f>Octubre!B45+Noviembre!B45+Diciembre!B45</f>
        <v>6</v>
      </c>
      <c r="C45" s="802">
        <f>Octubre!C45+Noviembre!C45+Diciembre!C45</f>
        <v>44</v>
      </c>
      <c r="D45" s="962">
        <f t="shared" si="0"/>
        <v>50</v>
      </c>
      <c r="E45" s="801"/>
      <c r="F45" s="29" t="s">
        <v>128</v>
      </c>
      <c r="G45" s="29"/>
      <c r="H45" s="29"/>
      <c r="I45" s="29"/>
    </row>
    <row r="46" spans="1:12" ht="16.5">
      <c r="A46" s="13" t="s">
        <v>719</v>
      </c>
      <c r="B46" s="802">
        <f>Octubre!B46+Noviembre!B46+Diciembre!B46</f>
        <v>14</v>
      </c>
      <c r="C46" s="802">
        <f>Octubre!C46+Noviembre!C46+Diciembre!C46</f>
        <v>0</v>
      </c>
      <c r="D46" s="962">
        <f t="shared" si="0"/>
        <v>14</v>
      </c>
      <c r="E46" s="80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02">
        <f>Octubre!B47+Noviembre!B47+Diciembre!B47</f>
        <v>89</v>
      </c>
      <c r="C47" s="802">
        <f>Octubre!C47+Noviembre!C47+Diciembre!C47</f>
        <v>89</v>
      </c>
      <c r="D47" s="962">
        <f t="shared" si="0"/>
        <v>178</v>
      </c>
      <c r="E47" s="797"/>
      <c r="F47" s="20" t="s">
        <v>150</v>
      </c>
      <c r="G47" s="33"/>
      <c r="H47" s="33"/>
      <c r="I47" s="33"/>
      <c r="J47" s="147"/>
      <c r="K47" s="148"/>
      <c r="L47" s="975">
        <f>Octubre!L47+Noviembre!L47+Diciembre!L47</f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802">
        <f>Octubre!B48+Noviembre!B48+Diciembre!B48</f>
        <v>0</v>
      </c>
      <c r="C48" s="802">
        <f>Octubre!C48+Noviembre!C48+Diciembre!C48</f>
        <v>0</v>
      </c>
      <c r="D48" s="962">
        <f t="shared" si="0"/>
        <v>0</v>
      </c>
      <c r="E48" s="797"/>
      <c r="F48" s="20" t="s">
        <v>151</v>
      </c>
      <c r="G48" s="33"/>
      <c r="H48" s="33"/>
      <c r="I48" s="33"/>
      <c r="J48" s="147"/>
      <c r="K48" s="148"/>
      <c r="L48" s="976">
        <f>Octubre!L48+Noviembre!L48+Diciembre!L48</f>
        <v>41</v>
      </c>
      <c r="N48" s="1165"/>
      <c r="O48" s="1165"/>
      <c r="P48" s="1165"/>
      <c r="Q48" s="1165"/>
    </row>
    <row r="49" spans="1:17" ht="16.5">
      <c r="A49" s="13" t="s">
        <v>790</v>
      </c>
      <c r="B49" s="802">
        <f>Octubre!B49+Noviembre!B49+Diciembre!B49</f>
        <v>794</v>
      </c>
      <c r="C49" s="802">
        <f>Octubre!C49+Noviembre!C49+Diciembre!C49</f>
        <v>1503</v>
      </c>
      <c r="D49" s="962">
        <f t="shared" si="0"/>
        <v>2297</v>
      </c>
      <c r="E49" s="797"/>
      <c r="F49" s="20" t="s">
        <v>152</v>
      </c>
      <c r="G49" s="33"/>
      <c r="H49" s="33"/>
      <c r="I49" s="33"/>
      <c r="J49" s="147"/>
      <c r="K49" s="148"/>
      <c r="L49" s="976">
        <f>Octubre!L49+Noviembre!L49+Diciembre!L49</f>
        <v>300</v>
      </c>
      <c r="N49" s="1165"/>
      <c r="O49" s="1165"/>
      <c r="P49" s="1165"/>
      <c r="Q49" s="1165"/>
    </row>
    <row r="50" spans="1:12" ht="17.25" thickBot="1">
      <c r="A50" s="109" t="s">
        <v>722</v>
      </c>
      <c r="B50" s="802">
        <f>Octubre!B50+Noviembre!B50+Diciembre!B50</f>
        <v>178</v>
      </c>
      <c r="C50" s="802">
        <f>Octubre!C50+Noviembre!C50+Diciembre!C50</f>
        <v>677</v>
      </c>
      <c r="D50" s="963">
        <f t="shared" si="0"/>
        <v>855</v>
      </c>
      <c r="E50" s="797"/>
      <c r="F50" s="20" t="s">
        <v>153</v>
      </c>
      <c r="G50" s="33"/>
      <c r="H50" s="33"/>
      <c r="I50" s="33"/>
      <c r="J50" s="147"/>
      <c r="K50" s="148"/>
      <c r="L50" s="976">
        <f>Octubre!L50+Noviembre!L50+Diciembre!L50</f>
        <v>3</v>
      </c>
    </row>
    <row r="51" spans="1:12" ht="17.25" thickBot="1">
      <c r="A51" s="112" t="s">
        <v>723</v>
      </c>
      <c r="B51" s="113">
        <f>SUM(B13:B50)</f>
        <v>6001</v>
      </c>
      <c r="C51" s="113">
        <f>SUM(C13:C50)</f>
        <v>21259</v>
      </c>
      <c r="D51" s="964">
        <f t="shared" si="0"/>
        <v>27260</v>
      </c>
      <c r="E51" s="797"/>
      <c r="F51" s="20" t="s">
        <v>154</v>
      </c>
      <c r="G51" s="33"/>
      <c r="H51" s="33"/>
      <c r="I51" s="33"/>
      <c r="J51" s="147"/>
      <c r="K51" s="148"/>
      <c r="L51" s="976">
        <f>Octubre!L51+Noviembre!L51+Diciembre!L51</f>
        <v>7</v>
      </c>
    </row>
    <row r="52" spans="1:12" ht="17.25" thickBot="1">
      <c r="A52" s="965" t="s">
        <v>40</v>
      </c>
      <c r="B52" s="1878" t="s">
        <v>809</v>
      </c>
      <c r="C52" s="1879"/>
      <c r="D52" s="802">
        <f>Octubre!D52+Noviembre!D52+Diciembre!D52</f>
        <v>24932</v>
      </c>
      <c r="E52" s="797"/>
      <c r="F52" s="20" t="s">
        <v>155</v>
      </c>
      <c r="G52" s="33"/>
      <c r="H52" s="33"/>
      <c r="I52" s="33"/>
      <c r="J52" s="147"/>
      <c r="K52" s="148"/>
      <c r="L52" s="976">
        <f>Octubre!L52+Noviembre!L52+Diciembre!L52</f>
        <v>8484</v>
      </c>
    </row>
    <row r="53" spans="1:12" ht="16.5">
      <c r="A53" s="50" t="s">
        <v>42</v>
      </c>
      <c r="B53" s="51"/>
      <c r="C53" s="52"/>
      <c r="D53" s="1880">
        <f>SUM(D52+D51)</f>
        <v>52192</v>
      </c>
      <c r="E53" s="797"/>
      <c r="F53" s="20" t="s">
        <v>156</v>
      </c>
      <c r="G53" s="33"/>
      <c r="H53" s="33"/>
      <c r="I53" s="33"/>
      <c r="J53" s="147"/>
      <c r="K53" s="148"/>
      <c r="L53" s="976">
        <f>Octubre!L53+Noviembre!L53+Diciembre!L53</f>
        <v>0</v>
      </c>
    </row>
    <row r="54" spans="1:12" ht="17.25" thickBot="1">
      <c r="A54" s="48" t="s">
        <v>43</v>
      </c>
      <c r="B54" s="49"/>
      <c r="C54" s="53" t="s">
        <v>44</v>
      </c>
      <c r="D54" s="1881"/>
      <c r="E54" s="797"/>
      <c r="F54" s="20" t="s">
        <v>157</v>
      </c>
      <c r="G54" s="33"/>
      <c r="H54" s="33"/>
      <c r="I54" s="33"/>
      <c r="J54" s="147"/>
      <c r="K54" s="148"/>
      <c r="L54" s="976">
        <f>Octubre!L54+Noviembre!L54+Diciembre!L54</f>
        <v>2</v>
      </c>
    </row>
    <row r="55" spans="1:12" ht="16.5">
      <c r="A55" s="4"/>
      <c r="B55" s="4"/>
      <c r="C55" s="4"/>
      <c r="D55" s="4"/>
      <c r="E55" s="797"/>
      <c r="F55" s="20" t="s">
        <v>158</v>
      </c>
      <c r="G55" s="33"/>
      <c r="H55" s="33"/>
      <c r="I55" s="33"/>
      <c r="J55" s="147"/>
      <c r="K55" s="148"/>
      <c r="L55" s="976">
        <f>Octubre!L55+Noviembre!L55+Diciembre!L55</f>
        <v>0</v>
      </c>
    </row>
    <row r="56" spans="1:12" ht="16.5">
      <c r="A56" s="4"/>
      <c r="B56" s="4"/>
      <c r="C56" s="4"/>
      <c r="D56" s="4"/>
      <c r="E56" s="797"/>
      <c r="F56" s="20" t="s">
        <v>159</v>
      </c>
      <c r="G56" s="33"/>
      <c r="H56" s="33"/>
      <c r="I56" s="33"/>
      <c r="J56" s="149"/>
      <c r="K56" s="150"/>
      <c r="L56" s="976">
        <f>Octubre!L56+Noviembre!L56+Diciembre!L56</f>
        <v>0</v>
      </c>
    </row>
    <row r="57" spans="1:12" ht="17.25" thickBot="1">
      <c r="A57" s="4"/>
      <c r="B57" s="4"/>
      <c r="D57" s="4"/>
      <c r="E57" s="797"/>
      <c r="F57" s="21" t="s">
        <v>160</v>
      </c>
      <c r="G57" s="34"/>
      <c r="H57" s="34"/>
      <c r="I57" s="34"/>
      <c r="J57" s="151"/>
      <c r="K57" s="829"/>
      <c r="L57" s="976">
        <f>Octubre!L57+Noviembre!L57+Diciembre!L57</f>
        <v>1</v>
      </c>
    </row>
    <row r="58" spans="2:12" ht="9.75" customHeight="1">
      <c r="B58" s="5" t="s">
        <v>45</v>
      </c>
      <c r="E58" s="794"/>
      <c r="F58" s="794"/>
      <c r="G58" s="794"/>
      <c r="H58" s="794"/>
      <c r="I58" s="794"/>
      <c r="J58" s="795"/>
      <c r="K58" s="796"/>
      <c r="L58" s="796"/>
    </row>
    <row r="59" spans="1:12" ht="4.5" customHeight="1">
      <c r="A59" s="789"/>
      <c r="B59" s="790"/>
      <c r="C59" s="789"/>
      <c r="D59" s="789"/>
      <c r="E59" s="791"/>
      <c r="F59" s="791"/>
      <c r="G59" s="791"/>
      <c r="H59" s="791"/>
      <c r="I59" s="791"/>
      <c r="J59" s="792"/>
      <c r="K59" s="793"/>
      <c r="L59" s="793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882" t="s">
        <v>1</v>
      </c>
      <c r="B64" s="1884" t="s">
        <v>46</v>
      </c>
      <c r="C64" s="977"/>
      <c r="D64" s="1893" t="s">
        <v>795</v>
      </c>
      <c r="E64" s="1893"/>
      <c r="F64" s="1894"/>
      <c r="G64" s="1895" t="s">
        <v>798</v>
      </c>
      <c r="H64" s="1897" t="s">
        <v>827</v>
      </c>
      <c r="I64" s="1886" t="s">
        <v>78</v>
      </c>
      <c r="J64" s="1886" t="s">
        <v>79</v>
      </c>
      <c r="K64" s="1886" t="s">
        <v>80</v>
      </c>
      <c r="L64" s="1888" t="s">
        <v>829</v>
      </c>
    </row>
    <row r="65" spans="1:20" ht="28.5" customHeight="1" thickBot="1">
      <c r="A65" s="1883"/>
      <c r="B65" s="1885"/>
      <c r="C65" s="978" t="s">
        <v>47</v>
      </c>
      <c r="D65" s="979" t="s">
        <v>796</v>
      </c>
      <c r="E65" s="979" t="s">
        <v>797</v>
      </c>
      <c r="F65" s="980" t="s">
        <v>48</v>
      </c>
      <c r="G65" s="1896"/>
      <c r="H65" s="1898"/>
      <c r="I65" s="1887"/>
      <c r="J65" s="1887"/>
      <c r="K65" s="1887"/>
      <c r="L65" s="1889"/>
      <c r="N65" t="s">
        <v>828</v>
      </c>
      <c r="S65" t="s">
        <v>825</v>
      </c>
      <c r="T65">
        <f>COUNTIF(T66:T77,"&gt;0")</f>
        <v>3</v>
      </c>
    </row>
    <row r="66" spans="1:14" ht="15">
      <c r="A66" s="56" t="s">
        <v>130</v>
      </c>
      <c r="B66" s="809">
        <f>Octubre!B66+Noviembre!B66+Diciembre!B66</f>
        <v>0</v>
      </c>
      <c r="C66" s="810">
        <f>Octubre!C66+Noviembre!C66+Diciembre!C66</f>
        <v>0</v>
      </c>
      <c r="D66" s="811">
        <f>Octubre!D66+Noviembre!D66+Diciembre!D66</f>
        <v>0</v>
      </c>
      <c r="E66" s="812">
        <f>Octubre!E66+Noviembre!E66+Diciembre!E66</f>
        <v>0</v>
      </c>
      <c r="F66" s="98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65">
        <f>SUM(H66*$N$66)</f>
        <v>0</v>
      </c>
      <c r="J66" s="1066">
        <f>_xlfn.IFERROR(SUM(G66/(I66))*100,0)</f>
        <v>0</v>
      </c>
      <c r="K66" s="1067">
        <f>_xlfn.IFERROR(SUM(G66/F66),0)</f>
        <v>0</v>
      </c>
      <c r="L66" s="58">
        <f>_xlfn.IFERROR((Octubre!L66+Noviembre!L66+Diciembre!L66)/$T$65,0)</f>
        <v>0</v>
      </c>
      <c r="N66">
        <f>SUM(T66:T77)</f>
        <v>92</v>
      </c>
    </row>
    <row r="67" spans="1:20" ht="15.75" thickBot="1">
      <c r="A67" s="56" t="s">
        <v>131</v>
      </c>
      <c r="B67" s="813">
        <f>Octubre!B67+Noviembre!B67+Diciembre!B67</f>
        <v>503</v>
      </c>
      <c r="C67" s="810">
        <f>Octubre!C67+Noviembre!C67+Diciembre!C67</f>
        <v>473</v>
      </c>
      <c r="D67" s="811">
        <f>Octubre!D67+Noviembre!D67+Diciembre!D67</f>
        <v>3</v>
      </c>
      <c r="E67" s="812">
        <f>Octubre!E67+Noviembre!E67+Diciembre!E67</f>
        <v>0</v>
      </c>
      <c r="F67" s="982">
        <f aca="true" t="shared" si="2" ref="F67:F85">E67+D67+C67</f>
        <v>476</v>
      </c>
      <c r="G67" s="159">
        <f>Octubre!G67+Noviembre!G67+Diciembre!G67</f>
        <v>1676</v>
      </c>
      <c r="H67" s="159">
        <f>_xlfn.IFERROR((Octubre!H67+Noviembre!H67+Diciembre!H67)/$T$65,0)</f>
        <v>22</v>
      </c>
      <c r="I67" s="1065">
        <f aca="true" t="shared" si="3" ref="I67:I85">SUM(H67*$N$66)</f>
        <v>2024</v>
      </c>
      <c r="J67" s="1066">
        <f aca="true" t="shared" si="4" ref="J67:J85">_xlfn.IFERROR(SUM(G67/(I67))*100,0)</f>
        <v>82.80632411067194</v>
      </c>
      <c r="K67" s="1067">
        <f aca="true" t="shared" si="5" ref="K67:K86">_xlfn.IFERROR(SUM(G67/F67),0)</f>
        <v>3.5210084033613445</v>
      </c>
      <c r="L67" s="58">
        <f>_xlfn.IFERROR((Octubre!L67+Noviembre!L67+Diciembre!L67)/$T$65,0)</f>
        <v>16.666666666666668</v>
      </c>
      <c r="S67" s="1051"/>
      <c r="T67" s="1051"/>
    </row>
    <row r="68" spans="1:20" ht="15" customHeight="1">
      <c r="A68" s="57" t="s">
        <v>132</v>
      </c>
      <c r="B68" s="813">
        <f>Octubre!B68+Noviembre!B68+Diciembre!B68</f>
        <v>858</v>
      </c>
      <c r="C68" s="810">
        <f>Octubre!C68+Noviembre!C68+Diciembre!C68</f>
        <v>523</v>
      </c>
      <c r="D68" s="811">
        <f>Octubre!D68+Noviembre!D68+Diciembre!D68</f>
        <v>0</v>
      </c>
      <c r="E68" s="812">
        <f>Octubre!E68+Noviembre!E68+Diciembre!E68</f>
        <v>0</v>
      </c>
      <c r="F68" s="982">
        <f t="shared" si="2"/>
        <v>523</v>
      </c>
      <c r="G68" s="159">
        <f>Octubre!G68+Noviembre!G68+Diciembre!G68</f>
        <v>1170</v>
      </c>
      <c r="H68" s="159">
        <f>_xlfn.IFERROR((Octubre!H68+Noviembre!H68+Diciembre!H68)/$T$65,0)</f>
        <v>16.666666666666668</v>
      </c>
      <c r="I68" s="1065">
        <f t="shared" si="3"/>
        <v>1533.3333333333335</v>
      </c>
      <c r="J68" s="1066">
        <f t="shared" si="4"/>
        <v>76.30434782608695</v>
      </c>
      <c r="K68" s="1067">
        <f t="shared" si="5"/>
        <v>2.237093690248566</v>
      </c>
      <c r="L68" s="58">
        <f>_xlfn.IFERROR((Octubre!L68+Noviembre!L68+Diciembre!L68)/$T$65,0)</f>
        <v>15</v>
      </c>
      <c r="N68" s="1210" t="s">
        <v>830</v>
      </c>
      <c r="O68" s="1211"/>
      <c r="P68" s="1212"/>
      <c r="Q68" s="1192" t="s">
        <v>834</v>
      </c>
      <c r="R68" s="1193"/>
      <c r="S68" s="1194"/>
      <c r="T68" s="1051"/>
    </row>
    <row r="69" spans="1:20" ht="15">
      <c r="A69" s="56" t="s">
        <v>133</v>
      </c>
      <c r="B69" s="813">
        <f>Octubre!B69+Noviembre!B69+Diciembre!B69</f>
        <v>0</v>
      </c>
      <c r="C69" s="810">
        <f>Octubre!C69+Noviembre!C69+Diciembre!C69</f>
        <v>446</v>
      </c>
      <c r="D69" s="811">
        <f>Octubre!D69+Noviembre!D69+Diciembre!D69</f>
        <v>1</v>
      </c>
      <c r="E69" s="812">
        <f>Octubre!E69+Noviembre!E69+Diciembre!E69</f>
        <v>0</v>
      </c>
      <c r="F69" s="982">
        <f t="shared" si="2"/>
        <v>447</v>
      </c>
      <c r="G69" s="159">
        <f>Octubre!G69+Noviembre!G69+Diciembre!G69</f>
        <v>1187</v>
      </c>
      <c r="H69" s="159">
        <f>_xlfn.IFERROR((Octubre!H69+Noviembre!H69+Diciembre!H69)/$T$65,0)</f>
        <v>14</v>
      </c>
      <c r="I69" s="1065">
        <f t="shared" si="3"/>
        <v>1288</v>
      </c>
      <c r="J69" s="1066">
        <f t="shared" si="4"/>
        <v>92.15838509316771</v>
      </c>
      <c r="K69" s="1067">
        <f t="shared" si="5"/>
        <v>2.655480984340045</v>
      </c>
      <c r="L69" s="58">
        <f>_xlfn.IFERROR((Octubre!L69+Noviembre!L69+Diciembre!L69)/$T$65,0)</f>
        <v>8.333333333333334</v>
      </c>
      <c r="N69" s="1213"/>
      <c r="O69" s="1214"/>
      <c r="P69" s="1215"/>
      <c r="Q69" s="1195"/>
      <c r="R69" s="1196"/>
      <c r="S69" s="1197"/>
      <c r="T69" s="1051"/>
    </row>
    <row r="70" spans="1:20" ht="15">
      <c r="A70" s="56" t="s">
        <v>134</v>
      </c>
      <c r="B70" s="813">
        <f>Octubre!B70+Noviembre!B70+Diciembre!B70</f>
        <v>718</v>
      </c>
      <c r="C70" s="810">
        <f>Octubre!C70+Noviembre!C70+Diciembre!C70</f>
        <v>410</v>
      </c>
      <c r="D70" s="811">
        <f>Octubre!D70+Noviembre!D70+Diciembre!D70</f>
        <v>25</v>
      </c>
      <c r="E70" s="812">
        <f>Octubre!E70+Noviembre!E70+Diciembre!E70</f>
        <v>46</v>
      </c>
      <c r="F70" s="982">
        <f t="shared" si="2"/>
        <v>481</v>
      </c>
      <c r="G70" s="159">
        <f>Octubre!G70+Noviembre!G70+Diciembre!G70</f>
        <v>1576</v>
      </c>
      <c r="H70" s="159">
        <f>_xlfn.IFERROR((Octubre!H70+Noviembre!H70+Diciembre!H70)/$T$65,0)</f>
        <v>27.333333333333332</v>
      </c>
      <c r="I70" s="1065">
        <f t="shared" si="3"/>
        <v>2514.6666666666665</v>
      </c>
      <c r="J70" s="1066">
        <f t="shared" si="4"/>
        <v>62.67232237539767</v>
      </c>
      <c r="K70" s="1067">
        <f t="shared" si="5"/>
        <v>3.2765072765072767</v>
      </c>
      <c r="L70" s="58">
        <f>_xlfn.IFERROR((Octubre!L70+Noviembre!L70+Diciembre!L70)/$T$65,0)</f>
        <v>14.666666666666666</v>
      </c>
      <c r="N70" s="1213"/>
      <c r="O70" s="1214"/>
      <c r="P70" s="1215"/>
      <c r="Q70" s="1195"/>
      <c r="R70" s="1196"/>
      <c r="S70" s="1197"/>
      <c r="T70" s="1051"/>
    </row>
    <row r="71" spans="1:20" ht="15.75" thickBot="1">
      <c r="A71" s="56" t="s">
        <v>135</v>
      </c>
      <c r="B71" s="813">
        <f>Octubre!B71+Noviembre!B71+Diciembre!B71</f>
        <v>0</v>
      </c>
      <c r="C71" s="810">
        <f>Octubre!C71+Noviembre!C71+Diciembre!C71</f>
        <v>5</v>
      </c>
      <c r="D71" s="811">
        <f>Octubre!D71+Noviembre!D71+Diciembre!D71</f>
        <v>0</v>
      </c>
      <c r="E71" s="812">
        <f>Octubre!E71+Noviembre!E71+Diciembre!E71</f>
        <v>0</v>
      </c>
      <c r="F71" s="982">
        <f t="shared" si="2"/>
        <v>5</v>
      </c>
      <c r="G71" s="159">
        <f>Octubre!G71+Noviembre!G71+Diciembre!G71</f>
        <v>19</v>
      </c>
      <c r="H71" s="159">
        <f>_xlfn.IFERROR((Octubre!H71+Noviembre!H71+Diciembre!H71)/$T$65,0)</f>
        <v>0.3333333333333333</v>
      </c>
      <c r="I71" s="1065">
        <f t="shared" si="3"/>
        <v>30.666666666666664</v>
      </c>
      <c r="J71" s="1066">
        <f t="shared" si="4"/>
        <v>61.956521739130444</v>
      </c>
      <c r="K71" s="1067">
        <f t="shared" si="5"/>
        <v>3.8</v>
      </c>
      <c r="L71" s="58">
        <f>_xlfn.IFERROR((Octubre!L71+Noviembre!L71+Diciembre!L71)/$T$65,0)</f>
        <v>0</v>
      </c>
      <c r="N71" s="1216"/>
      <c r="O71" s="1217"/>
      <c r="P71" s="1218"/>
      <c r="Q71" s="1198"/>
      <c r="R71" s="1199"/>
      <c r="S71" s="1200"/>
      <c r="T71" s="1051"/>
    </row>
    <row r="72" spans="1:20" ht="15.75" thickBot="1">
      <c r="A72" s="56" t="s">
        <v>136</v>
      </c>
      <c r="B72" s="813">
        <f>Octubre!B72+Noviembre!B72+Diciembre!B72</f>
        <v>0</v>
      </c>
      <c r="C72" s="810">
        <f>Octubre!C72+Noviembre!C72+Diciembre!C72</f>
        <v>0</v>
      </c>
      <c r="D72" s="811">
        <f>Octubre!D72+Noviembre!D72+Diciembre!D72</f>
        <v>0</v>
      </c>
      <c r="E72" s="812">
        <f>Octubre!E72+Noviembre!E72+Diciembre!E72</f>
        <v>0</v>
      </c>
      <c r="F72" s="98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65">
        <f t="shared" si="3"/>
        <v>0</v>
      </c>
      <c r="J72" s="1066">
        <f t="shared" si="4"/>
        <v>0</v>
      </c>
      <c r="K72" s="1067">
        <f t="shared" si="5"/>
        <v>0</v>
      </c>
      <c r="L72" s="58">
        <f>_xlfn.IFERROR((Octubre!L72+Noviembre!L72+Diciembre!L72)/$T$65,0)</f>
        <v>0</v>
      </c>
      <c r="O72" s="1018"/>
      <c r="T72" s="1051"/>
    </row>
    <row r="73" spans="1:20" ht="15" customHeight="1">
      <c r="A73" s="56" t="s">
        <v>137</v>
      </c>
      <c r="B73" s="813">
        <f>Octubre!B73+Noviembre!B73+Diciembre!B73</f>
        <v>0</v>
      </c>
      <c r="C73" s="810">
        <f>Octubre!C73+Noviembre!C73+Diciembre!C73</f>
        <v>11</v>
      </c>
      <c r="D73" s="811">
        <f>Octubre!D73+Noviembre!D73+Diciembre!D73</f>
        <v>0</v>
      </c>
      <c r="E73" s="812">
        <f>Octubre!E73+Noviembre!E73+Diciembre!E73</f>
        <v>0</v>
      </c>
      <c r="F73" s="982">
        <f t="shared" si="2"/>
        <v>11</v>
      </c>
      <c r="G73" s="159">
        <f>Octubre!G73+Noviembre!G73+Diciembre!G73</f>
        <v>46</v>
      </c>
      <c r="H73" s="159">
        <f>_xlfn.IFERROR((Octubre!H73+Noviembre!H73+Diciembre!H73)/$T$65,0)</f>
        <v>1</v>
      </c>
      <c r="I73" s="1065">
        <f t="shared" si="3"/>
        <v>92</v>
      </c>
      <c r="J73" s="1066">
        <f t="shared" si="4"/>
        <v>50</v>
      </c>
      <c r="K73" s="1067">
        <f t="shared" si="5"/>
        <v>4.181818181818182</v>
      </c>
      <c r="L73" s="58">
        <f>_xlfn.IFERROR((Octubre!L73+Noviembre!L73+Diciembre!L73)/$T$65,0)</f>
        <v>0</v>
      </c>
      <c r="N73" s="1192" t="s">
        <v>831</v>
      </c>
      <c r="O73" s="1193"/>
      <c r="P73" s="1194"/>
      <c r="Q73" s="1201" t="s">
        <v>835</v>
      </c>
      <c r="R73" s="1202"/>
      <c r="S73" s="1203"/>
      <c r="T73" s="1051"/>
    </row>
    <row r="74" spans="1:20" ht="15">
      <c r="A74" s="56" t="s">
        <v>138</v>
      </c>
      <c r="B74" s="813">
        <f>Octubre!B74+Noviembre!B74+Diciembre!B74</f>
        <v>0</v>
      </c>
      <c r="C74" s="810">
        <f>Octubre!C74+Noviembre!C74+Diciembre!C74</f>
        <v>0</v>
      </c>
      <c r="D74" s="811">
        <f>Octubre!D74+Noviembre!D74+Diciembre!D74</f>
        <v>0</v>
      </c>
      <c r="E74" s="812">
        <f>Octubre!E74+Noviembre!E74+Diciembre!E74</f>
        <v>0</v>
      </c>
      <c r="F74" s="98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65">
        <f t="shared" si="3"/>
        <v>0</v>
      </c>
      <c r="J74" s="1066">
        <f t="shared" si="4"/>
        <v>0</v>
      </c>
      <c r="K74" s="1067">
        <f t="shared" si="5"/>
        <v>0</v>
      </c>
      <c r="L74" s="58">
        <f>_xlfn.IFERROR((Octubre!L74+Noviembre!L74+Diciembre!L74)/$T$65,0)</f>
        <v>0</v>
      </c>
      <c r="N74" s="1195"/>
      <c r="O74" s="1196"/>
      <c r="P74" s="1197"/>
      <c r="Q74" s="1204"/>
      <c r="R74" s="1205"/>
      <c r="S74" s="1206"/>
      <c r="T74" s="1051"/>
    </row>
    <row r="75" spans="1:20" ht="15.75" thickBot="1">
      <c r="A75" s="56" t="s">
        <v>139</v>
      </c>
      <c r="B75" s="813">
        <f>Octubre!B75+Noviembre!B75+Diciembre!B75</f>
        <v>0</v>
      </c>
      <c r="C75" s="810">
        <f>Octubre!C75+Noviembre!C75+Diciembre!C75</f>
        <v>1</v>
      </c>
      <c r="D75" s="811">
        <f>Octubre!D75+Noviembre!D75+Diciembre!D75</f>
        <v>0</v>
      </c>
      <c r="E75" s="812">
        <f>Octubre!E75+Noviembre!E75+Diciembre!E75</f>
        <v>0</v>
      </c>
      <c r="F75" s="982">
        <f t="shared" si="2"/>
        <v>1</v>
      </c>
      <c r="G75" s="159">
        <f>Octubre!G75+Noviembre!G75+Diciembre!G75</f>
        <v>11</v>
      </c>
      <c r="H75" s="159">
        <f>_xlfn.IFERROR((Octubre!H75+Noviembre!H75+Diciembre!H75)/$T$65,0)</f>
        <v>0.3333333333333333</v>
      </c>
      <c r="I75" s="1065">
        <f t="shared" si="3"/>
        <v>30.666666666666664</v>
      </c>
      <c r="J75" s="1066">
        <f t="shared" si="4"/>
        <v>35.86956521739131</v>
      </c>
      <c r="K75" s="1067">
        <f t="shared" si="5"/>
        <v>11</v>
      </c>
      <c r="L75" s="58">
        <f>_xlfn.IFERROR((Octubre!L75+Noviembre!L75+Diciembre!L75)/$T$65,0)</f>
        <v>0</v>
      </c>
      <c r="N75" s="1198"/>
      <c r="O75" s="1199"/>
      <c r="P75" s="1200"/>
      <c r="Q75" s="1207"/>
      <c r="R75" s="1208"/>
      <c r="S75" s="1209"/>
      <c r="T75" s="1051">
        <f>Octubre!$N$66</f>
        <v>31</v>
      </c>
    </row>
    <row r="76" spans="1:20" ht="15" customHeight="1">
      <c r="A76" s="56" t="s">
        <v>140</v>
      </c>
      <c r="B76" s="813">
        <f>Octubre!B76+Noviembre!B76+Diciembre!B76</f>
        <v>476</v>
      </c>
      <c r="C76" s="810">
        <f>Octubre!C76+Noviembre!C76+Diciembre!C76</f>
        <v>406</v>
      </c>
      <c r="D76" s="811">
        <f>Octubre!D76+Noviembre!D76+Diciembre!D76</f>
        <v>1</v>
      </c>
      <c r="E76" s="812">
        <f>Octubre!E76+Noviembre!E76+Diciembre!E76</f>
        <v>4</v>
      </c>
      <c r="F76" s="982">
        <f t="shared" si="2"/>
        <v>411</v>
      </c>
      <c r="G76" s="159">
        <f>Octubre!G76+Noviembre!G76+Diciembre!G76</f>
        <v>1463</v>
      </c>
      <c r="H76" s="159">
        <f>_xlfn.IFERROR((Octubre!H76+Noviembre!H76+Diciembre!H76)/$T$65,0)</f>
        <v>13.666666666666666</v>
      </c>
      <c r="I76" s="1065">
        <f t="shared" si="3"/>
        <v>1257.3333333333333</v>
      </c>
      <c r="J76" s="1066">
        <f t="shared" si="4"/>
        <v>116.35737009544009</v>
      </c>
      <c r="K76" s="1067">
        <f t="shared" si="5"/>
        <v>3.559610705596107</v>
      </c>
      <c r="L76" s="58">
        <f>_xlfn.IFERROR((Octubre!L76+Noviembre!L76+Diciembre!L76)/$T$65,0)</f>
        <v>6.666666666666667</v>
      </c>
      <c r="N76" s="1213" t="s">
        <v>832</v>
      </c>
      <c r="O76" s="1214"/>
      <c r="P76" s="1215"/>
      <c r="T76" s="1051">
        <f>Noviembre!$N$66</f>
        <v>30</v>
      </c>
    </row>
    <row r="77" spans="1:20" ht="15">
      <c r="A77" s="57" t="s">
        <v>141</v>
      </c>
      <c r="B77" s="813">
        <f>Octubre!B77+Noviembre!B77+Diciembre!B77</f>
        <v>0</v>
      </c>
      <c r="C77" s="810">
        <f>Octubre!C77+Noviembre!C77+Diciembre!C77</f>
        <v>0</v>
      </c>
      <c r="D77" s="811">
        <f>Octubre!D77+Noviembre!D77+Diciembre!D77</f>
        <v>0</v>
      </c>
      <c r="E77" s="812">
        <f>Octubre!E77+Noviembre!E77+Diciembre!E77</f>
        <v>0</v>
      </c>
      <c r="F77" s="98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65">
        <f t="shared" si="3"/>
        <v>0</v>
      </c>
      <c r="J77" s="1066">
        <f t="shared" si="4"/>
        <v>0</v>
      </c>
      <c r="K77" s="1067">
        <f t="shared" si="5"/>
        <v>0</v>
      </c>
      <c r="L77" s="58">
        <f>_xlfn.IFERROR((Octubre!L77+Noviembre!L77+Diciembre!L77)/$T$65,0)</f>
        <v>0</v>
      </c>
      <c r="N77" s="1213"/>
      <c r="O77" s="1214"/>
      <c r="P77" s="1215"/>
      <c r="T77" s="1051">
        <f>Diciembre!$N$66</f>
        <v>31</v>
      </c>
    </row>
    <row r="78" spans="1:20" ht="15">
      <c r="A78" s="56" t="s">
        <v>142</v>
      </c>
      <c r="B78" s="813">
        <f>Octubre!B78+Noviembre!B78+Diciembre!B78</f>
        <v>0</v>
      </c>
      <c r="C78" s="810">
        <f>Octubre!C78+Noviembre!C78+Diciembre!C78</f>
        <v>54</v>
      </c>
      <c r="D78" s="811">
        <f>Octubre!D78+Noviembre!D78+Diciembre!D78</f>
        <v>0</v>
      </c>
      <c r="E78" s="812">
        <f>Octubre!E78+Noviembre!E78+Diciembre!E78</f>
        <v>0</v>
      </c>
      <c r="F78" s="982">
        <f t="shared" si="2"/>
        <v>54</v>
      </c>
      <c r="G78" s="159">
        <f>Octubre!G78+Noviembre!G78+Diciembre!G78</f>
        <v>193</v>
      </c>
      <c r="H78" s="159">
        <f>_xlfn.IFERROR((Octubre!H78+Noviembre!H78+Diciembre!H78)/$T$65,0)</f>
        <v>2.6666666666666665</v>
      </c>
      <c r="I78" s="1065">
        <f t="shared" si="3"/>
        <v>245.33333333333331</v>
      </c>
      <c r="J78" s="1066">
        <f t="shared" si="4"/>
        <v>78.66847826086956</v>
      </c>
      <c r="K78" s="1067">
        <f t="shared" si="5"/>
        <v>3.574074074074074</v>
      </c>
      <c r="L78" s="58">
        <f>_xlfn.IFERROR((Octubre!L78+Noviembre!L78+Diciembre!L78)/$T$65,0)</f>
        <v>0</v>
      </c>
      <c r="N78" s="1213"/>
      <c r="O78" s="1214"/>
      <c r="P78" s="1215"/>
      <c r="T78" s="1051"/>
    </row>
    <row r="79" spans="1:16" ht="15.75" thickBot="1">
      <c r="A79" s="56" t="s">
        <v>143</v>
      </c>
      <c r="B79" s="813">
        <f>Octubre!B79+Noviembre!B79+Diciembre!B79</f>
        <v>0</v>
      </c>
      <c r="C79" s="810">
        <f>Octubre!C79+Noviembre!C79+Diciembre!C79</f>
        <v>2</v>
      </c>
      <c r="D79" s="811">
        <f>Octubre!D79+Noviembre!D79+Diciembre!D79</f>
        <v>0</v>
      </c>
      <c r="E79" s="812">
        <f>Octubre!E79+Noviembre!E79+Diciembre!E79</f>
        <v>0</v>
      </c>
      <c r="F79" s="982">
        <f t="shared" si="2"/>
        <v>2</v>
      </c>
      <c r="G79" s="159">
        <f>Octubre!G79+Noviembre!G79+Diciembre!G79</f>
        <v>20</v>
      </c>
      <c r="H79" s="159">
        <f>_xlfn.IFERROR((Octubre!H79+Noviembre!H79+Diciembre!H79)/$T$65,0)</f>
        <v>0.6666666666666666</v>
      </c>
      <c r="I79" s="1065">
        <f t="shared" si="3"/>
        <v>61.33333333333333</v>
      </c>
      <c r="J79" s="1066">
        <f t="shared" si="4"/>
        <v>32.608695652173914</v>
      </c>
      <c r="K79" s="1067">
        <f t="shared" si="5"/>
        <v>10</v>
      </c>
      <c r="L79" s="58">
        <f>_xlfn.IFERROR((Octubre!L79+Noviembre!L79+Diciembre!L79)/$T$65,0)</f>
        <v>0</v>
      </c>
      <c r="N79" s="1216"/>
      <c r="O79" s="1217"/>
      <c r="P79" s="1218"/>
    </row>
    <row r="80" spans="1:16" ht="15" customHeight="1">
      <c r="A80" s="56" t="s">
        <v>144</v>
      </c>
      <c r="B80" s="813">
        <f>Octubre!B80+Noviembre!B80+Diciembre!B80</f>
        <v>0</v>
      </c>
      <c r="C80" s="810">
        <f>Octubre!C80+Noviembre!C80+Diciembre!C80</f>
        <v>9</v>
      </c>
      <c r="D80" s="811">
        <f>Octubre!D80+Noviembre!D80+Diciembre!D80</f>
        <v>0</v>
      </c>
      <c r="E80" s="812">
        <f>Octubre!E80+Noviembre!E80+Diciembre!E80</f>
        <v>0</v>
      </c>
      <c r="F80" s="982">
        <f t="shared" si="2"/>
        <v>9</v>
      </c>
      <c r="G80" s="159">
        <f>Octubre!G80+Noviembre!G80+Diciembre!G80</f>
        <v>70</v>
      </c>
      <c r="H80" s="159">
        <f>_xlfn.IFERROR((Octubre!H80+Noviembre!H80+Diciembre!H80)/$T$65,0)</f>
        <v>0.6666666666666666</v>
      </c>
      <c r="I80" s="1065">
        <f t="shared" si="3"/>
        <v>61.33333333333333</v>
      </c>
      <c r="J80" s="1066">
        <f t="shared" si="4"/>
        <v>114.13043478260872</v>
      </c>
      <c r="K80" s="1067">
        <f t="shared" si="5"/>
        <v>7.777777777777778</v>
      </c>
      <c r="L80" s="58">
        <f>_xlfn.IFERROR((Octubre!L80+Noviembre!L80+Diciembre!L80)/$T$65,0)</f>
        <v>0</v>
      </c>
      <c r="N80" s="1192" t="s">
        <v>833</v>
      </c>
      <c r="O80" s="1193"/>
      <c r="P80" s="1194"/>
    </row>
    <row r="81" spans="1:16" ht="15">
      <c r="A81" s="56" t="s">
        <v>145</v>
      </c>
      <c r="B81" s="813">
        <f>Octubre!B81+Noviembre!B81+Diciembre!B81</f>
        <v>0</v>
      </c>
      <c r="C81" s="810">
        <f>Octubre!C81+Noviembre!C81+Diciembre!C81</f>
        <v>0</v>
      </c>
      <c r="D81" s="811">
        <f>Octubre!D81+Noviembre!D81+Diciembre!D81</f>
        <v>0</v>
      </c>
      <c r="E81" s="812">
        <f>Octubre!E81+Noviembre!E81+Diciembre!E81</f>
        <v>0</v>
      </c>
      <c r="F81" s="98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65">
        <f t="shared" si="3"/>
        <v>0</v>
      </c>
      <c r="J81" s="1066">
        <f t="shared" si="4"/>
        <v>0</v>
      </c>
      <c r="K81" s="1067">
        <f t="shared" si="5"/>
        <v>0</v>
      </c>
      <c r="L81" s="58">
        <f>_xlfn.IFERROR((Octubre!L81+Noviembre!L81+Diciembre!L81)/$T$65,0)</f>
        <v>0</v>
      </c>
      <c r="N81" s="1195"/>
      <c r="O81" s="1196"/>
      <c r="P81" s="1197"/>
    </row>
    <row r="82" spans="1:16" ht="15">
      <c r="A82" s="56" t="s">
        <v>146</v>
      </c>
      <c r="B82" s="813">
        <f>Octubre!B82+Noviembre!B82+Diciembre!B82</f>
        <v>0</v>
      </c>
      <c r="C82" s="810">
        <f>Octubre!C82+Noviembre!C82+Diciembre!C82</f>
        <v>74</v>
      </c>
      <c r="D82" s="811">
        <f>Octubre!D82+Noviembre!D82+Diciembre!D82</f>
        <v>0</v>
      </c>
      <c r="E82" s="812">
        <f>Octubre!E82+Noviembre!E82+Diciembre!E82</f>
        <v>5</v>
      </c>
      <c r="F82" s="982">
        <f t="shared" si="2"/>
        <v>79</v>
      </c>
      <c r="G82" s="159">
        <f>Octubre!G82+Noviembre!G82+Diciembre!G82</f>
        <v>409</v>
      </c>
      <c r="H82" s="159">
        <f>_xlfn.IFERROR((Octubre!H82+Noviembre!H82+Diciembre!H82)/$T$65,0)</f>
        <v>4</v>
      </c>
      <c r="I82" s="1065">
        <f t="shared" si="3"/>
        <v>368</v>
      </c>
      <c r="J82" s="1066">
        <f t="shared" si="4"/>
        <v>111.1413043478261</v>
      </c>
      <c r="K82" s="1067">
        <f t="shared" si="5"/>
        <v>5.177215189873418</v>
      </c>
      <c r="L82" s="58">
        <f>_xlfn.IFERROR((Octubre!L82+Noviembre!L82+Diciembre!L82)/$T$65,0)</f>
        <v>2</v>
      </c>
      <c r="N82" s="1195"/>
      <c r="O82" s="1196"/>
      <c r="P82" s="1197"/>
    </row>
    <row r="83" spans="1:16" ht="15.75" thickBot="1">
      <c r="A83" s="56" t="s">
        <v>147</v>
      </c>
      <c r="B83" s="813">
        <f>Octubre!B83+Noviembre!B83+Diciembre!B83</f>
        <v>22</v>
      </c>
      <c r="C83" s="810">
        <f>Octubre!C83+Noviembre!C83+Diciembre!C83</f>
        <v>70</v>
      </c>
      <c r="D83" s="811">
        <f>Octubre!D83+Noviembre!D83+Diciembre!D83</f>
        <v>0</v>
      </c>
      <c r="E83" s="812">
        <f>Octubre!E83+Noviembre!E83+Diciembre!E83</f>
        <v>0</v>
      </c>
      <c r="F83" s="982">
        <f t="shared" si="2"/>
        <v>70</v>
      </c>
      <c r="G83" s="159">
        <f>Octubre!G83+Noviembre!G83+Diciembre!G83</f>
        <v>593</v>
      </c>
      <c r="H83" s="159">
        <f>_xlfn.IFERROR((Octubre!H83+Noviembre!H83+Diciembre!H83)/$T$65,0)</f>
        <v>7</v>
      </c>
      <c r="I83" s="1065">
        <f t="shared" si="3"/>
        <v>644</v>
      </c>
      <c r="J83" s="1066">
        <f t="shared" si="4"/>
        <v>92.08074534161491</v>
      </c>
      <c r="K83" s="1067">
        <f t="shared" si="5"/>
        <v>8.471428571428572</v>
      </c>
      <c r="L83" s="58">
        <f>_xlfn.IFERROR((Octubre!L83+Noviembre!L83+Diciembre!L83)/$T$65,0)</f>
        <v>3.6666666666666665</v>
      </c>
      <c r="N83" s="1198"/>
      <c r="O83" s="1199"/>
      <c r="P83" s="1200"/>
    </row>
    <row r="84" spans="1:12" ht="15">
      <c r="A84" s="56" t="s">
        <v>148</v>
      </c>
      <c r="B84" s="813">
        <f>Octubre!B84+Noviembre!B84+Diciembre!B84</f>
        <v>0</v>
      </c>
      <c r="C84" s="810">
        <f>Octubre!C84+Noviembre!C84+Diciembre!C84</f>
        <v>86</v>
      </c>
      <c r="D84" s="811">
        <f>Octubre!D84+Noviembre!D84+Diciembre!D84</f>
        <v>5</v>
      </c>
      <c r="E84" s="812">
        <f>Octubre!E84+Noviembre!E84+Diciembre!E84</f>
        <v>16</v>
      </c>
      <c r="F84" s="982">
        <f t="shared" si="2"/>
        <v>107</v>
      </c>
      <c r="G84" s="159">
        <f>Octubre!G84+Noviembre!G84+Diciembre!G84</f>
        <v>603</v>
      </c>
      <c r="H84" s="159">
        <f>_xlfn.IFERROR((Octubre!H84+Noviembre!H84+Diciembre!H84)/$T$65,0)</f>
        <v>5.666666666666667</v>
      </c>
      <c r="I84" s="1065">
        <f t="shared" si="3"/>
        <v>521.3333333333334</v>
      </c>
      <c r="J84" s="1066">
        <f t="shared" si="4"/>
        <v>115.66496163682865</v>
      </c>
      <c r="K84" s="1067">
        <f t="shared" si="5"/>
        <v>5.635514018691588</v>
      </c>
      <c r="L84" s="58">
        <f>_xlfn.IFERROR((Octubre!L84+Noviembre!L84+Diciembre!L84)/$T$65,0)</f>
        <v>1.6666666666666667</v>
      </c>
    </row>
    <row r="85" spans="1:12" ht="15">
      <c r="A85" s="56" t="s">
        <v>149</v>
      </c>
      <c r="B85" s="813">
        <f>Octubre!B85+Noviembre!B85+Diciembre!B85</f>
        <v>0</v>
      </c>
      <c r="C85" s="810">
        <f>Octubre!C85+Noviembre!C85+Diciembre!C85</f>
        <v>20</v>
      </c>
      <c r="D85" s="811">
        <f>Octubre!D85+Noviembre!D85+Diciembre!D85</f>
        <v>0</v>
      </c>
      <c r="E85" s="812">
        <f>Octubre!E85+Noviembre!E85+Diciembre!E85</f>
        <v>1</v>
      </c>
      <c r="F85" s="982">
        <f t="shared" si="2"/>
        <v>21</v>
      </c>
      <c r="G85" s="159">
        <f>Octubre!G85+Noviembre!G85+Diciembre!G85</f>
        <v>446</v>
      </c>
      <c r="H85" s="159">
        <f>_xlfn.IFERROR((Octubre!H85+Noviembre!H85+Diciembre!H85)/$T$65,0)</f>
        <v>10</v>
      </c>
      <c r="I85" s="1065">
        <f t="shared" si="3"/>
        <v>920</v>
      </c>
      <c r="J85" s="1066">
        <f t="shared" si="4"/>
        <v>48.47826086956522</v>
      </c>
      <c r="K85" s="1067">
        <f t="shared" si="5"/>
        <v>21.238095238095237</v>
      </c>
      <c r="L85" s="58">
        <f>_xlfn.IFERROR((Octubre!L85+Noviembre!L85+Diciembre!L85)/$T$65,0)</f>
        <v>0</v>
      </c>
    </row>
    <row r="86" spans="1:12" ht="15.75" thickBot="1">
      <c r="A86" s="983" t="s">
        <v>6</v>
      </c>
      <c r="B86" s="1039">
        <f aca="true" t="shared" si="6" ref="B86:I86">SUM(B66:B85)</f>
        <v>2577</v>
      </c>
      <c r="C86" s="1040">
        <f t="shared" si="6"/>
        <v>2590</v>
      </c>
      <c r="D86" s="1041">
        <f t="shared" si="6"/>
        <v>35</v>
      </c>
      <c r="E86" s="1041">
        <f t="shared" si="6"/>
        <v>72</v>
      </c>
      <c r="F86" s="1041">
        <f t="shared" si="6"/>
        <v>2697</v>
      </c>
      <c r="G86" s="1042">
        <f t="shared" si="6"/>
        <v>9482</v>
      </c>
      <c r="H86" s="1038">
        <f t="shared" si="6"/>
        <v>126.00000000000001</v>
      </c>
      <c r="I86" s="1041">
        <f t="shared" si="6"/>
        <v>11592.000000000004</v>
      </c>
      <c r="J86" s="1038">
        <f>_xlfn.IFERROR(SUM(G86/I86)*100,0)</f>
        <v>81.79779158040024</v>
      </c>
      <c r="K86" s="1038">
        <f t="shared" si="5"/>
        <v>3.5157582499073046</v>
      </c>
      <c r="L86" s="1069">
        <f>SUM(L66:L85)</f>
        <v>68.66666666666667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874" t="s">
        <v>735</v>
      </c>
      <c r="B89" s="1875"/>
      <c r="C89" s="1904" t="s">
        <v>733</v>
      </c>
      <c r="D89" s="1905"/>
      <c r="E89" s="1905"/>
      <c r="F89" s="1905"/>
      <c r="G89" s="1905"/>
      <c r="H89" s="1905"/>
      <c r="I89" s="1905"/>
      <c r="J89" s="190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902"/>
      <c r="B90" s="1903"/>
      <c r="C90" s="984" t="s">
        <v>161</v>
      </c>
      <c r="D90" s="985" t="s">
        <v>49</v>
      </c>
      <c r="E90" s="985" t="s">
        <v>50</v>
      </c>
      <c r="F90" s="985" t="s">
        <v>51</v>
      </c>
      <c r="G90" s="985" t="s">
        <v>52</v>
      </c>
      <c r="H90" s="985" t="s">
        <v>53</v>
      </c>
      <c r="I90" s="986" t="s">
        <v>54</v>
      </c>
      <c r="J90" s="987" t="s">
        <v>162</v>
      </c>
      <c r="K90" s="98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99" t="s">
        <v>41</v>
      </c>
      <c r="B91" s="72" t="s">
        <v>731</v>
      </c>
      <c r="C91" s="815">
        <f>Octubre!C91+Noviembre!C91+Diciembre!C91</f>
        <v>3</v>
      </c>
      <c r="D91" s="816">
        <f>Octubre!D91+Noviembre!D91+Diciembre!D91</f>
        <v>74</v>
      </c>
      <c r="E91" s="816">
        <f>Octubre!E91+Noviembre!E91+Diciembre!E91</f>
        <v>75</v>
      </c>
      <c r="F91" s="816">
        <f>Octubre!F91+Noviembre!F91+Diciembre!F91</f>
        <v>54</v>
      </c>
      <c r="G91" s="816">
        <f>Octubre!G91+Noviembre!G91+Diciembre!G91</f>
        <v>26</v>
      </c>
      <c r="H91" s="816">
        <f>Octubre!H91+Noviembre!H91+Diciembre!H91</f>
        <v>12</v>
      </c>
      <c r="I91" s="816">
        <f>Octubre!I91+Noviembre!I91+Diciembre!I91</f>
        <v>1</v>
      </c>
      <c r="J91" s="817">
        <f>Octubre!J91+Noviembre!J91+Diciembre!J91</f>
        <v>0</v>
      </c>
      <c r="K91" s="989">
        <f aca="true" t="shared" si="7" ref="K91:K99">SUM(J91+I91+H91+G91+F91+E91+D91+C91)</f>
        <v>245</v>
      </c>
      <c r="L91" s="6"/>
      <c r="M91" s="6"/>
      <c r="N91" s="6"/>
      <c r="O91" s="6"/>
      <c r="P91" s="6"/>
      <c r="Q91" s="6"/>
      <c r="R91" s="6"/>
    </row>
    <row r="92" spans="1:11" ht="15">
      <c r="A92" s="1900"/>
      <c r="B92" s="68" t="s">
        <v>730</v>
      </c>
      <c r="C92" s="818">
        <f>Octubre!C92+Noviembre!C92+Diciembre!C92</f>
        <v>2</v>
      </c>
      <c r="D92" s="819">
        <f>Octubre!D92+Noviembre!D92+Diciembre!D92</f>
        <v>81</v>
      </c>
      <c r="E92" s="819">
        <f>Octubre!E92+Noviembre!E92+Diciembre!E92</f>
        <v>111</v>
      </c>
      <c r="F92" s="819">
        <f>Octubre!F92+Noviembre!F92+Diciembre!F92</f>
        <v>87</v>
      </c>
      <c r="G92" s="819">
        <f>Octubre!G92+Noviembre!G92+Diciembre!G92</f>
        <v>38</v>
      </c>
      <c r="H92" s="819">
        <f>Octubre!H92+Noviembre!H92+Diciembre!H92</f>
        <v>10</v>
      </c>
      <c r="I92" s="819">
        <f>Octubre!I92+Noviembre!I92+Diciembre!I92</f>
        <v>3</v>
      </c>
      <c r="J92" s="820">
        <f>Octubre!J92+Noviembre!J92+Diciembre!J92</f>
        <v>1</v>
      </c>
      <c r="K92" s="990">
        <f t="shared" si="7"/>
        <v>333</v>
      </c>
    </row>
    <row r="93" spans="1:11" ht="15.75" thickBot="1">
      <c r="A93" s="1901"/>
      <c r="B93" s="993" t="s">
        <v>6</v>
      </c>
      <c r="C93" s="994">
        <f aca="true" t="shared" si="8" ref="C93:J93">SUM(C91+C92)</f>
        <v>5</v>
      </c>
      <c r="D93" s="995">
        <f t="shared" si="8"/>
        <v>155</v>
      </c>
      <c r="E93" s="995">
        <f t="shared" si="8"/>
        <v>186</v>
      </c>
      <c r="F93" s="995">
        <f t="shared" si="8"/>
        <v>141</v>
      </c>
      <c r="G93" s="995">
        <f t="shared" si="8"/>
        <v>64</v>
      </c>
      <c r="H93" s="995">
        <f t="shared" si="8"/>
        <v>22</v>
      </c>
      <c r="I93" s="995">
        <f t="shared" si="8"/>
        <v>4</v>
      </c>
      <c r="J93" s="996">
        <f t="shared" si="8"/>
        <v>1</v>
      </c>
      <c r="K93" s="991">
        <f t="shared" si="7"/>
        <v>578</v>
      </c>
    </row>
    <row r="94" spans="1:11" ht="15.75" thickBot="1">
      <c r="A94" s="141"/>
      <c r="B94" s="133" t="s">
        <v>729</v>
      </c>
      <c r="C94" s="821">
        <f>Octubre!C94+Noviembre!C94+Diciembre!C94</f>
        <v>0</v>
      </c>
      <c r="D94" s="822">
        <f>Octubre!D94+Noviembre!D94+Diciembre!D94</f>
        <v>5</v>
      </c>
      <c r="E94" s="822">
        <f>Octubre!E94+Noviembre!E94+Diciembre!E94</f>
        <v>5</v>
      </c>
      <c r="F94" s="822">
        <f>Octubre!F94+Noviembre!F94+Diciembre!F94</f>
        <v>4</v>
      </c>
      <c r="G94" s="822">
        <f>Octubre!G94+Noviembre!G94+Diciembre!G94</f>
        <v>2</v>
      </c>
      <c r="H94" s="822">
        <f>Octubre!H94+Noviembre!H94+Diciembre!H94</f>
        <v>0</v>
      </c>
      <c r="I94" s="822">
        <f>Octubre!I94+Noviembre!I94+Diciembre!I94</f>
        <v>0</v>
      </c>
      <c r="J94" s="823">
        <f>Octubre!J94+Noviembre!J94+Diciembre!J94</f>
        <v>0</v>
      </c>
      <c r="K94" s="992">
        <f t="shared" si="7"/>
        <v>16</v>
      </c>
    </row>
    <row r="95" spans="1:11" ht="15">
      <c r="A95" s="1890" t="s">
        <v>55</v>
      </c>
      <c r="B95" s="60" t="s">
        <v>728</v>
      </c>
      <c r="C95" s="815">
        <f>Octubre!C95+Noviembre!C95+Diciembre!C95</f>
        <v>5</v>
      </c>
      <c r="D95" s="816">
        <f>Octubre!D95+Noviembre!D95+Diciembre!D95</f>
        <v>155</v>
      </c>
      <c r="E95" s="816">
        <f>Octubre!E95+Noviembre!E95+Diciembre!E95</f>
        <v>187</v>
      </c>
      <c r="F95" s="816">
        <f>Octubre!F95+Noviembre!F95+Diciembre!F95</f>
        <v>144</v>
      </c>
      <c r="G95" s="816">
        <f>Octubre!G95+Noviembre!G95+Diciembre!G95</f>
        <v>65</v>
      </c>
      <c r="H95" s="816">
        <f>Octubre!H95+Noviembre!H95+Diciembre!H95</f>
        <v>22</v>
      </c>
      <c r="I95" s="816">
        <f>Octubre!I95+Noviembre!I95+Diciembre!I95</f>
        <v>4</v>
      </c>
      <c r="J95" s="817">
        <f>Octubre!J95+Noviembre!J95+Diciembre!J95</f>
        <v>1</v>
      </c>
      <c r="K95" s="989">
        <f t="shared" si="7"/>
        <v>583</v>
      </c>
    </row>
    <row r="96" spans="1:11" ht="15">
      <c r="A96" s="1891"/>
      <c r="B96" s="131" t="s">
        <v>727</v>
      </c>
      <c r="C96" s="818">
        <f>Octubre!C96+Noviembre!C96+Diciembre!C96</f>
        <v>0</v>
      </c>
      <c r="D96" s="819">
        <f>Octubre!D96+Noviembre!D96+Diciembre!D96</f>
        <v>4</v>
      </c>
      <c r="E96" s="819">
        <f>Octubre!E96+Noviembre!E96+Diciembre!E96</f>
        <v>4</v>
      </c>
      <c r="F96" s="819">
        <f>Octubre!F96+Noviembre!F96+Diciembre!F96</f>
        <v>1</v>
      </c>
      <c r="G96" s="819">
        <f>Octubre!G96+Noviembre!G96+Diciembre!G96</f>
        <v>1</v>
      </c>
      <c r="H96" s="819">
        <f>Octubre!H96+Noviembre!H96+Diciembre!H96</f>
        <v>0</v>
      </c>
      <c r="I96" s="819">
        <f>Octubre!I96+Noviembre!I96+Diciembre!I96</f>
        <v>1</v>
      </c>
      <c r="J96" s="820">
        <f>Octubre!J96+Noviembre!J96+Diciembre!J96</f>
        <v>0</v>
      </c>
      <c r="K96" s="990">
        <f t="shared" si="7"/>
        <v>11</v>
      </c>
    </row>
    <row r="97" spans="1:18" ht="15.75" thickBot="1">
      <c r="A97" s="1892"/>
      <c r="B97" s="997" t="s">
        <v>6</v>
      </c>
      <c r="C97" s="998">
        <f>C96+C95</f>
        <v>5</v>
      </c>
      <c r="D97" s="999">
        <f aca="true" t="shared" si="9" ref="D97:J97">D96+D95</f>
        <v>159</v>
      </c>
      <c r="E97" s="999">
        <f t="shared" si="9"/>
        <v>191</v>
      </c>
      <c r="F97" s="999">
        <f t="shared" si="9"/>
        <v>145</v>
      </c>
      <c r="G97" s="999">
        <f t="shared" si="9"/>
        <v>66</v>
      </c>
      <c r="H97" s="999">
        <f t="shared" si="9"/>
        <v>22</v>
      </c>
      <c r="I97" s="999">
        <f t="shared" si="9"/>
        <v>5</v>
      </c>
      <c r="J97" s="1000">
        <f t="shared" si="9"/>
        <v>1</v>
      </c>
      <c r="K97" s="991">
        <f t="shared" si="7"/>
        <v>594</v>
      </c>
      <c r="R97" s="18"/>
    </row>
    <row r="98" spans="1:11" ht="15">
      <c r="A98" s="75"/>
      <c r="B98" s="72" t="s">
        <v>726</v>
      </c>
      <c r="C98" s="815">
        <f>Octubre!C98+Noviembre!C98+Diciembre!C98</f>
        <v>0</v>
      </c>
      <c r="D98" s="816">
        <f>Octubre!D98+Noviembre!D98+Diciembre!D98</f>
        <v>11</v>
      </c>
      <c r="E98" s="816">
        <f>Octubre!E98+Noviembre!E98+Diciembre!E98</f>
        <v>22</v>
      </c>
      <c r="F98" s="816">
        <f>Octubre!F98+Noviembre!F98+Diciembre!F98</f>
        <v>15</v>
      </c>
      <c r="G98" s="816">
        <f>Octubre!G98+Noviembre!G98+Diciembre!G98</f>
        <v>7</v>
      </c>
      <c r="H98" s="816">
        <f>Octubre!H98+Noviembre!H98+Diciembre!H98</f>
        <v>1</v>
      </c>
      <c r="I98" s="816">
        <f>Octubre!I98+Noviembre!I98+Diciembre!I98</f>
        <v>1</v>
      </c>
      <c r="J98" s="817">
        <f>Octubre!J98+Noviembre!J98+Diciembre!J98</f>
        <v>0</v>
      </c>
      <c r="K98" s="989">
        <f t="shared" si="7"/>
        <v>57</v>
      </c>
    </row>
    <row r="99" spans="1:11" ht="15.75" thickBot="1">
      <c r="A99" s="76"/>
      <c r="B99" s="77" t="s">
        <v>732</v>
      </c>
      <c r="C99" s="824">
        <f>Octubre!C99+Noviembre!C99+Diciembre!C99</f>
        <v>0</v>
      </c>
      <c r="D99" s="825">
        <f>Octubre!D99+Noviembre!D99+Diciembre!D99</f>
        <v>20</v>
      </c>
      <c r="E99" s="825">
        <f>Octubre!E99+Noviembre!E99+Diciembre!E99</f>
        <v>30</v>
      </c>
      <c r="F99" s="825">
        <f>Octubre!F99+Noviembre!F99+Diciembre!F99</f>
        <v>22</v>
      </c>
      <c r="G99" s="825">
        <f>Octubre!G99+Noviembre!G99+Diciembre!G99</f>
        <v>6</v>
      </c>
      <c r="H99" s="825">
        <f>Octubre!H99+Noviembre!H99+Diciembre!H99</f>
        <v>6</v>
      </c>
      <c r="I99" s="825">
        <f>Octubre!I99+Noviembre!I99+Diciembre!I99</f>
        <v>1</v>
      </c>
      <c r="J99" s="826">
        <f>Octubre!J99+Noviembre!J99+Diciembre!J99</f>
        <v>0</v>
      </c>
      <c r="K99" s="991">
        <f t="shared" si="7"/>
        <v>85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725">
        <f>Octubre!F102+Noviembre!F102+Diciembre!F102</f>
        <v>3561</v>
      </c>
      <c r="G102" s="1726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725">
        <f>Octubre!F103+Noviembre!F103+Diciembre!F103</f>
        <v>54</v>
      </c>
      <c r="G103" s="1726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725">
        <f>Octubre!F104+Noviembre!F104+Diciembre!F104</f>
        <v>12</v>
      </c>
      <c r="G104" s="1726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727">
        <f>Octubre!F105+Noviembre!F105+Diciembre!F105</f>
        <v>46032836</v>
      </c>
      <c r="G105" s="1728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727">
        <f>Octubre!F106+Noviembre!F106+Diciembre!F106</f>
        <v>26867937.47</v>
      </c>
      <c r="G106" s="1728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907" t="s">
        <v>62</v>
      </c>
      <c r="B107" s="1908"/>
      <c r="C107" s="1908"/>
      <c r="D107" s="1908"/>
      <c r="E107" s="1908"/>
      <c r="F107" s="1909">
        <f>SUM(F105+F106)</f>
        <v>72900773.47</v>
      </c>
      <c r="G107" s="1910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735">
        <f>Octubre!F108+Noviembre!F108+Diciembre!F108</f>
        <v>888436.1599999999</v>
      </c>
      <c r="G108" s="1736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727">
        <f>Octubre!F109+Noviembre!F109+Diciembre!F109</f>
        <v>6841644.35</v>
      </c>
      <c r="G109" s="1728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727">
        <f>Octubre!F110+Noviembre!F110+Diciembre!F110</f>
        <v>1428828.31</v>
      </c>
      <c r="G110" s="1728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727">
        <f>Octubre!F111+Noviembre!F111+Diciembre!F111</f>
        <v>33594265.34</v>
      </c>
      <c r="G111" s="1728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907" t="s">
        <v>66</v>
      </c>
      <c r="B112" s="1908"/>
      <c r="C112" s="1908"/>
      <c r="D112" s="1908"/>
      <c r="E112" s="1908"/>
      <c r="F112" s="1909">
        <f>SUM(F108+F109+F110+F111)</f>
        <v>42753174.160000004</v>
      </c>
      <c r="G112" s="1910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733">
        <f>Octubre!F113+Noviembre!F113+Diciembre!F113</f>
        <v>420772050.68</v>
      </c>
      <c r="G113" s="1734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848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/>
      <c r="B118" s="1089"/>
      <c r="C118" s="1089"/>
      <c r="D118" s="1089"/>
      <c r="E118" s="1089"/>
      <c r="F118" s="1090"/>
      <c r="G118" s="1088" t="s">
        <v>849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priority="3" dxfId="0" operator="equal">
      <formula>""</formula>
    </cfRule>
  </conditionalFormatting>
  <conditionalFormatting sqref="A115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06" t="s">
        <v>771</v>
      </c>
      <c r="B1" s="1007" t="s">
        <v>772</v>
      </c>
      <c r="C1" s="1008" t="s">
        <v>773</v>
      </c>
      <c r="D1" s="1009" t="s">
        <v>774</v>
      </c>
      <c r="E1" s="1010" t="s">
        <v>775</v>
      </c>
      <c r="F1" s="1011" t="s">
        <v>776</v>
      </c>
      <c r="G1" s="1012" t="s">
        <v>777</v>
      </c>
      <c r="H1" s="1013" t="s">
        <v>778</v>
      </c>
      <c r="I1" s="1014" t="s">
        <v>779</v>
      </c>
      <c r="J1" s="1015" t="s">
        <v>780</v>
      </c>
      <c r="K1" s="1016" t="s">
        <v>781</v>
      </c>
      <c r="L1" s="1017" t="s">
        <v>782</v>
      </c>
      <c r="M1" s="1003"/>
      <c r="N1" s="1003"/>
    </row>
    <row r="2" spans="1:14" ht="39.75" customHeight="1" thickTop="1">
      <c r="A2" s="827">
        <f>Data!$FF$2</f>
        <v>107</v>
      </c>
      <c r="B2" s="827">
        <f>Data!$FF$3</f>
        <v>104</v>
      </c>
      <c r="C2" s="827">
        <f>Data!$FF$4</f>
        <v>103</v>
      </c>
      <c r="D2" s="827">
        <f>Data!$FF$5</f>
        <v>105</v>
      </c>
      <c r="E2" s="827">
        <f>Data!$FF$6</f>
        <v>105</v>
      </c>
      <c r="F2" s="827">
        <f>Data!$FF$7</f>
        <v>103</v>
      </c>
      <c r="G2" s="827">
        <f>Data!$FF$8</f>
        <v>103</v>
      </c>
      <c r="H2" s="827">
        <f>Data!$FF$9</f>
        <v>106</v>
      </c>
      <c r="I2" s="827">
        <f>Data!$FF$10</f>
        <v>103</v>
      </c>
      <c r="J2" s="827">
        <f>Data!$FF$11</f>
        <v>102</v>
      </c>
      <c r="K2" s="827">
        <f>Data!$FF$12</f>
        <v>91</v>
      </c>
      <c r="L2" s="827">
        <f>Data!$FF$13</f>
        <v>83</v>
      </c>
      <c r="M2" s="1003"/>
      <c r="N2" s="1003"/>
    </row>
    <row r="3" spans="1:14" ht="15">
      <c r="A3" s="1003"/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</row>
    <row r="4" spans="1:14" ht="15">
      <c r="A4" s="1002"/>
      <c r="B4" s="1002"/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3"/>
      <c r="N4" s="1003"/>
    </row>
    <row r="5" spans="1:14" ht="15">
      <c r="A5" s="1003"/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</row>
    <row r="6" spans="1:14" ht="15">
      <c r="A6" s="828">
        <v>1</v>
      </c>
      <c r="B6" s="1003" t="s">
        <v>814</v>
      </c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</row>
    <row r="7" spans="1:14" ht="15">
      <c r="A7" s="828">
        <v>10</v>
      </c>
      <c r="B7" s="1003" t="s">
        <v>822</v>
      </c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</row>
    <row r="8" spans="1:14" ht="15">
      <c r="A8" s="828">
        <v>15</v>
      </c>
      <c r="B8" s="1003" t="s">
        <v>815</v>
      </c>
      <c r="C8" s="1003"/>
      <c r="D8" s="1003"/>
      <c r="E8" s="1003"/>
      <c r="F8" s="1003"/>
      <c r="G8" s="1003"/>
      <c r="H8" s="1003"/>
      <c r="I8" s="1003"/>
      <c r="J8" s="1003"/>
      <c r="K8" s="1003"/>
      <c r="L8" s="1003"/>
      <c r="M8" s="1003"/>
      <c r="N8" s="1003"/>
    </row>
    <row r="9" spans="1:14" ht="15">
      <c r="A9" s="1003"/>
      <c r="B9" s="1003"/>
      <c r="C9" s="1003"/>
      <c r="D9" s="1003"/>
      <c r="E9" s="1003"/>
      <c r="F9" s="1003"/>
      <c r="G9" s="1003"/>
      <c r="H9" s="1003"/>
      <c r="I9" s="1003"/>
      <c r="J9" s="1003"/>
      <c r="K9" s="1003"/>
      <c r="L9" s="1003"/>
      <c r="M9" s="1003"/>
      <c r="N9" s="1003"/>
    </row>
    <row r="10" spans="1:14" ht="15">
      <c r="A10" s="1003"/>
      <c r="B10" s="1003"/>
      <c r="C10" s="1003"/>
      <c r="D10" s="1003"/>
      <c r="E10" s="1003"/>
      <c r="F10" s="1003"/>
      <c r="G10" s="1003"/>
      <c r="H10" s="1003"/>
      <c r="I10" s="1003"/>
      <c r="J10" s="1003"/>
      <c r="K10" s="1003"/>
      <c r="L10" s="1003"/>
      <c r="M10" s="1003"/>
      <c r="N10" s="1003"/>
    </row>
    <row r="11" spans="1:14" ht="15">
      <c r="A11" s="1003"/>
      <c r="B11" s="1003"/>
      <c r="C11" s="1003"/>
      <c r="D11" s="1003"/>
      <c r="E11" s="1003"/>
      <c r="F11" s="1003"/>
      <c r="G11" s="1003"/>
      <c r="H11" s="1003"/>
      <c r="I11" s="1003"/>
      <c r="J11" s="1003"/>
      <c r="K11" s="1003"/>
      <c r="L11" s="1003"/>
      <c r="M11" s="1003"/>
      <c r="N11" s="1003"/>
    </row>
    <row r="12" spans="1:14" ht="15">
      <c r="A12" s="1003"/>
      <c r="B12" s="1003"/>
      <c r="C12" s="1003"/>
      <c r="D12" s="1003"/>
      <c r="E12" s="1003"/>
      <c r="F12" s="1003"/>
      <c r="G12" s="1003"/>
      <c r="H12" s="1003"/>
      <c r="I12" s="1003"/>
      <c r="J12" s="1003"/>
      <c r="K12" s="1003"/>
      <c r="L12" s="1003"/>
      <c r="M12" s="1003"/>
      <c r="N12" s="1003"/>
    </row>
    <row r="13" spans="1:14" ht="15">
      <c r="A13" s="1003"/>
      <c r="B13" s="1003"/>
      <c r="C13" s="1003"/>
      <c r="D13" s="1003"/>
      <c r="E13" s="1003"/>
      <c r="F13" s="1003"/>
      <c r="G13" s="1003"/>
      <c r="H13" s="1003"/>
      <c r="I13" s="1003"/>
      <c r="J13" s="1003"/>
      <c r="K13" s="1003"/>
      <c r="L13" s="1003"/>
      <c r="M13" s="1003"/>
      <c r="N13" s="1003"/>
    </row>
  </sheetData>
  <sheetProtection sheet="1" objects="1" scenarios="1"/>
  <conditionalFormatting sqref="A6:A8">
    <cfRule type="iconSet" priority="3" dxfId="65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65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69">
      <selection activeCell="B68" sqref="B6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147" t="s">
        <v>1</v>
      </c>
      <c r="B11" s="123" t="s">
        <v>2</v>
      </c>
      <c r="C11" s="124" t="s">
        <v>724</v>
      </c>
      <c r="D11" s="1149" t="s">
        <v>3</v>
      </c>
      <c r="E11" s="78"/>
      <c r="F11" s="1138" t="s">
        <v>725</v>
      </c>
      <c r="G11" s="1139"/>
      <c r="H11" s="1139"/>
      <c r="I11" s="1140"/>
      <c r="J11" s="127" t="s">
        <v>4</v>
      </c>
      <c r="K11" s="128" t="s">
        <v>5</v>
      </c>
      <c r="L11" s="1151" t="s">
        <v>6</v>
      </c>
      <c r="N11" s="1165"/>
      <c r="O11" s="1165"/>
      <c r="P11" s="1165"/>
      <c r="Q11" s="1165"/>
    </row>
    <row r="12" spans="1:12" ht="15.75" customHeight="1" thickBot="1">
      <c r="A12" s="1148"/>
      <c r="B12" s="125" t="s">
        <v>7</v>
      </c>
      <c r="C12" s="126" t="s">
        <v>8</v>
      </c>
      <c r="D12" s="1150"/>
      <c r="E12" s="78"/>
      <c r="F12" s="1141"/>
      <c r="G12" s="1142"/>
      <c r="H12" s="1142"/>
      <c r="I12" s="1143"/>
      <c r="J12" s="129" t="s">
        <v>9</v>
      </c>
      <c r="K12" s="130" t="s">
        <v>10</v>
      </c>
      <c r="L12" s="1152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80" t="s">
        <v>11</v>
      </c>
      <c r="G13" s="1081"/>
      <c r="H13" s="1081"/>
      <c r="I13" s="1081"/>
      <c r="J13" s="114">
        <v>328</v>
      </c>
      <c r="K13" s="114">
        <v>0</v>
      </c>
      <c r="L13" s="99">
        <f>SUM(K13+J13)</f>
        <v>328</v>
      </c>
    </row>
    <row r="14" spans="1:12" ht="15">
      <c r="A14" s="13" t="s">
        <v>692</v>
      </c>
      <c r="B14" s="36">
        <v>88</v>
      </c>
      <c r="C14" s="36">
        <v>1081</v>
      </c>
      <c r="D14" s="106">
        <f>SUM(C14+B14)</f>
        <v>1169</v>
      </c>
      <c r="E14" s="78"/>
      <c r="F14" s="1080" t="s">
        <v>12</v>
      </c>
      <c r="G14" s="1081"/>
      <c r="H14" s="1081"/>
      <c r="I14" s="1081"/>
      <c r="J14" s="114">
        <v>431</v>
      </c>
      <c r="K14" s="114">
        <v>2198</v>
      </c>
      <c r="L14" s="99">
        <f aca="true" t="shared" si="0" ref="L14:L33">SUM(K14+J14)</f>
        <v>2629</v>
      </c>
    </row>
    <row r="15" spans="1:12" ht="15">
      <c r="A15" s="13" t="s">
        <v>693</v>
      </c>
      <c r="B15" s="36">
        <v>77</v>
      </c>
      <c r="C15" s="36">
        <v>834</v>
      </c>
      <c r="D15" s="106">
        <f aca="true" t="shared" si="1" ref="D15:D51">SUM(C15+B15)</f>
        <v>911</v>
      </c>
      <c r="E15" s="78"/>
      <c r="F15" s="1080" t="s">
        <v>13</v>
      </c>
      <c r="G15" s="1081"/>
      <c r="H15" s="1081"/>
      <c r="I15" s="1081"/>
      <c r="J15" s="114">
        <v>1006</v>
      </c>
      <c r="K15" s="114">
        <v>41</v>
      </c>
      <c r="L15" s="99">
        <f t="shared" si="0"/>
        <v>1047</v>
      </c>
    </row>
    <row r="16" spans="1:12" ht="15">
      <c r="A16" s="13" t="s">
        <v>694</v>
      </c>
      <c r="B16" s="36">
        <v>76</v>
      </c>
      <c r="C16" s="36">
        <v>518</v>
      </c>
      <c r="D16" s="106">
        <f t="shared" si="1"/>
        <v>594</v>
      </c>
      <c r="E16" s="78"/>
      <c r="F16" s="1080" t="s">
        <v>14</v>
      </c>
      <c r="G16" s="1081"/>
      <c r="H16" s="1081"/>
      <c r="I16" s="1081"/>
      <c r="J16" s="114">
        <v>0</v>
      </c>
      <c r="K16" s="114">
        <v>0</v>
      </c>
      <c r="L16" s="99">
        <f t="shared" si="0"/>
        <v>0</v>
      </c>
    </row>
    <row r="17" spans="1:12" ht="15">
      <c r="A17" s="13" t="s">
        <v>695</v>
      </c>
      <c r="B17" s="36">
        <v>115</v>
      </c>
      <c r="C17" s="36">
        <v>459</v>
      </c>
      <c r="D17" s="106">
        <f t="shared" si="1"/>
        <v>574</v>
      </c>
      <c r="E17" s="78"/>
      <c r="F17" s="1080" t="s">
        <v>15</v>
      </c>
      <c r="G17" s="1081"/>
      <c r="H17" s="1081"/>
      <c r="I17" s="1081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71</v>
      </c>
      <c r="C18" s="36">
        <v>152</v>
      </c>
      <c r="D18" s="106">
        <f t="shared" si="1"/>
        <v>223</v>
      </c>
      <c r="E18" s="78"/>
      <c r="F18" s="1096" t="s">
        <v>16</v>
      </c>
      <c r="G18" s="1097"/>
      <c r="H18" s="1097"/>
      <c r="I18" s="1097"/>
      <c r="J18" s="114">
        <v>98</v>
      </c>
      <c r="K18" s="114">
        <v>87</v>
      </c>
      <c r="L18" s="99">
        <f t="shared" si="0"/>
        <v>185</v>
      </c>
    </row>
    <row r="19" spans="1:12" ht="15">
      <c r="A19" s="13" t="s">
        <v>696</v>
      </c>
      <c r="B19" s="36">
        <v>91</v>
      </c>
      <c r="C19" s="36">
        <v>160</v>
      </c>
      <c r="D19" s="106">
        <f t="shared" si="1"/>
        <v>251</v>
      </c>
      <c r="E19" s="78"/>
      <c r="F19" s="1096" t="s">
        <v>17</v>
      </c>
      <c r="G19" s="1097"/>
      <c r="H19" s="1097"/>
      <c r="I19" s="1098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096" t="s">
        <v>18</v>
      </c>
      <c r="G20" s="1097"/>
      <c r="H20" s="1097"/>
      <c r="I20" s="1098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78</v>
      </c>
      <c r="C21" s="36">
        <v>193</v>
      </c>
      <c r="D21" s="106">
        <f t="shared" si="1"/>
        <v>271</v>
      </c>
      <c r="E21" s="78"/>
      <c r="F21" s="1096" t="s">
        <v>19</v>
      </c>
      <c r="G21" s="1097"/>
      <c r="H21" s="1097"/>
      <c r="I21" s="1098"/>
      <c r="J21" s="114">
        <v>82</v>
      </c>
      <c r="K21" s="114">
        <v>0</v>
      </c>
      <c r="L21" s="99">
        <f t="shared" si="0"/>
        <v>82</v>
      </c>
    </row>
    <row r="22" spans="1:12" ht="15">
      <c r="A22" s="13" t="s">
        <v>699</v>
      </c>
      <c r="B22" s="36">
        <v>78</v>
      </c>
      <c r="C22" s="36">
        <v>34</v>
      </c>
      <c r="D22" s="106">
        <f t="shared" si="1"/>
        <v>112</v>
      </c>
      <c r="E22" s="78"/>
      <c r="F22" s="1096" t="s">
        <v>20</v>
      </c>
      <c r="G22" s="1097"/>
      <c r="H22" s="1097"/>
      <c r="I22" s="1098"/>
      <c r="J22" s="114">
        <v>506</v>
      </c>
      <c r="K22" s="114">
        <v>225</v>
      </c>
      <c r="L22" s="99">
        <f t="shared" si="0"/>
        <v>731</v>
      </c>
    </row>
    <row r="23" spans="1:12" ht="15">
      <c r="A23" s="13" t="s">
        <v>700</v>
      </c>
      <c r="B23" s="36">
        <v>7</v>
      </c>
      <c r="C23" s="36">
        <v>139</v>
      </c>
      <c r="D23" s="106">
        <f t="shared" si="1"/>
        <v>146</v>
      </c>
      <c r="E23" s="78"/>
      <c r="F23" s="1096" t="s">
        <v>21</v>
      </c>
      <c r="G23" s="1097"/>
      <c r="H23" s="1097"/>
      <c r="I23" s="1098"/>
      <c r="J23" s="114">
        <v>47</v>
      </c>
      <c r="K23" s="114">
        <v>14</v>
      </c>
      <c r="L23" s="99">
        <f t="shared" si="0"/>
        <v>61</v>
      </c>
    </row>
    <row r="24" spans="1:12" ht="15">
      <c r="A24" s="13" t="s">
        <v>701</v>
      </c>
      <c r="B24" s="36">
        <v>25</v>
      </c>
      <c r="C24" s="36">
        <v>60</v>
      </c>
      <c r="D24" s="106">
        <f t="shared" si="1"/>
        <v>85</v>
      </c>
      <c r="E24" s="78"/>
      <c r="F24" s="1096" t="s">
        <v>22</v>
      </c>
      <c r="G24" s="1097"/>
      <c r="H24" s="1097"/>
      <c r="I24" s="1098"/>
      <c r="J24" s="114">
        <v>0</v>
      </c>
      <c r="K24" s="114">
        <v>0</v>
      </c>
      <c r="L24" s="99">
        <f t="shared" si="0"/>
        <v>0</v>
      </c>
    </row>
    <row r="25" spans="1:12" ht="15">
      <c r="A25" s="13" t="s">
        <v>702</v>
      </c>
      <c r="B25" s="36">
        <v>83</v>
      </c>
      <c r="C25" s="36">
        <v>352</v>
      </c>
      <c r="D25" s="106">
        <f t="shared" si="1"/>
        <v>435</v>
      </c>
      <c r="E25" s="78"/>
      <c r="F25" s="1096" t="s">
        <v>23</v>
      </c>
      <c r="G25" s="1097"/>
      <c r="H25" s="1097"/>
      <c r="I25" s="1098"/>
      <c r="J25" s="114">
        <v>18</v>
      </c>
      <c r="K25" s="114">
        <v>0</v>
      </c>
      <c r="L25" s="99">
        <f t="shared" si="0"/>
        <v>18</v>
      </c>
    </row>
    <row r="26" spans="1:12" ht="15">
      <c r="A26" s="13" t="s">
        <v>703</v>
      </c>
      <c r="B26" s="36">
        <v>19</v>
      </c>
      <c r="C26" s="36">
        <v>122</v>
      </c>
      <c r="D26" s="106">
        <f t="shared" si="1"/>
        <v>141</v>
      </c>
      <c r="E26" s="78"/>
      <c r="F26" s="1096" t="s">
        <v>24</v>
      </c>
      <c r="G26" s="1097"/>
      <c r="H26" s="1097"/>
      <c r="I26" s="1098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21</v>
      </c>
      <c r="C27" s="36">
        <v>27</v>
      </c>
      <c r="D27" s="106">
        <f t="shared" si="1"/>
        <v>48</v>
      </c>
      <c r="E27" s="78"/>
      <c r="F27" s="1096" t="s">
        <v>25</v>
      </c>
      <c r="G27" s="1097"/>
      <c r="H27" s="1097"/>
      <c r="I27" s="1098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5</v>
      </c>
      <c r="C28" s="36">
        <v>10</v>
      </c>
      <c r="D28" s="106">
        <f t="shared" si="1"/>
        <v>15</v>
      </c>
      <c r="E28" s="78"/>
      <c r="F28" s="1096" t="s">
        <v>26</v>
      </c>
      <c r="G28" s="1097"/>
      <c r="H28" s="1097"/>
      <c r="I28" s="1098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14</v>
      </c>
      <c r="C29" s="36">
        <v>20</v>
      </c>
      <c r="D29" s="106">
        <f t="shared" si="1"/>
        <v>34</v>
      </c>
      <c r="E29" s="78"/>
      <c r="F29" s="1096" t="s">
        <v>27</v>
      </c>
      <c r="G29" s="1097"/>
      <c r="H29" s="1097"/>
      <c r="I29" s="1098"/>
      <c r="J29" s="143"/>
      <c r="K29" s="36">
        <v>180</v>
      </c>
      <c r="L29" s="99">
        <f t="shared" si="0"/>
        <v>180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80" t="s">
        <v>28</v>
      </c>
      <c r="G30" s="1081"/>
      <c r="H30" s="1081"/>
      <c r="I30" s="1081"/>
      <c r="J30" s="115">
        <v>17</v>
      </c>
      <c r="K30" s="144"/>
      <c r="L30" s="99">
        <f t="shared" si="0"/>
        <v>17</v>
      </c>
    </row>
    <row r="31" spans="1:12" ht="15">
      <c r="A31" s="13" t="s">
        <v>708</v>
      </c>
      <c r="B31" s="36">
        <v>29</v>
      </c>
      <c r="C31" s="36">
        <v>187</v>
      </c>
      <c r="D31" s="106">
        <f t="shared" si="1"/>
        <v>216</v>
      </c>
      <c r="E31" s="78"/>
      <c r="F31" s="1080" t="s">
        <v>29</v>
      </c>
      <c r="G31" s="1081"/>
      <c r="H31" s="1081"/>
      <c r="I31" s="1081"/>
      <c r="J31" s="36">
        <v>4037</v>
      </c>
      <c r="K31" s="37">
        <v>1785</v>
      </c>
      <c r="L31" s="99">
        <f t="shared" si="0"/>
        <v>5822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80" t="s">
        <v>30</v>
      </c>
      <c r="G32" s="1081"/>
      <c r="H32" s="1081"/>
      <c r="I32" s="1081"/>
      <c r="J32" s="36">
        <v>167</v>
      </c>
      <c r="K32" s="36">
        <v>0</v>
      </c>
      <c r="L32" s="99">
        <f t="shared" si="0"/>
        <v>167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80" t="s">
        <v>31</v>
      </c>
      <c r="G33" s="1081"/>
      <c r="H33" s="1081"/>
      <c r="I33" s="1081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68</v>
      </c>
      <c r="C34" s="36">
        <v>281</v>
      </c>
      <c r="D34" s="106">
        <f t="shared" si="1"/>
        <v>349</v>
      </c>
      <c r="E34" s="156"/>
      <c r="F34" s="1158" t="s">
        <v>76</v>
      </c>
      <c r="G34" s="1159"/>
      <c r="H34" s="1159"/>
      <c r="I34" s="1159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19</v>
      </c>
      <c r="C35" s="36">
        <v>195</v>
      </c>
      <c r="D35" s="106">
        <f t="shared" si="1"/>
        <v>214</v>
      </c>
      <c r="E35" s="78"/>
      <c r="F35" s="38" t="s">
        <v>32</v>
      </c>
      <c r="G35" s="39"/>
      <c r="H35" s="39"/>
      <c r="I35" s="39"/>
      <c r="J35" s="40"/>
      <c r="K35" s="40"/>
      <c r="L35" s="117">
        <v>0</v>
      </c>
    </row>
    <row r="36" spans="1:12" ht="15">
      <c r="A36" s="13" t="s">
        <v>710</v>
      </c>
      <c r="B36" s="36">
        <v>13</v>
      </c>
      <c r="C36" s="36">
        <v>43</v>
      </c>
      <c r="D36" s="106">
        <f t="shared" si="1"/>
        <v>56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113</v>
      </c>
      <c r="C37" s="36">
        <v>111</v>
      </c>
      <c r="D37" s="106">
        <f t="shared" si="1"/>
        <v>224</v>
      </c>
      <c r="E37" s="78"/>
      <c r="F37" s="41" t="s">
        <v>34</v>
      </c>
      <c r="G37" s="42"/>
      <c r="H37" s="42"/>
      <c r="I37" s="42"/>
      <c r="J37" s="42"/>
      <c r="K37" s="43"/>
      <c r="L37" s="119">
        <v>134</v>
      </c>
    </row>
    <row r="38" spans="1:12" ht="15">
      <c r="A38" s="13" t="s">
        <v>712</v>
      </c>
      <c r="B38" s="36">
        <v>76</v>
      </c>
      <c r="C38" s="36">
        <v>173</v>
      </c>
      <c r="D38" s="106">
        <f t="shared" si="1"/>
        <v>249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144</v>
      </c>
      <c r="C39" s="36">
        <v>129</v>
      </c>
      <c r="D39" s="106">
        <f t="shared" si="1"/>
        <v>273</v>
      </c>
      <c r="E39" s="78"/>
      <c r="F39" s="41" t="s">
        <v>36</v>
      </c>
      <c r="G39" s="42"/>
      <c r="H39" s="42"/>
      <c r="I39" s="42"/>
      <c r="J39" s="42"/>
      <c r="K39" s="43"/>
      <c r="L39" s="120">
        <v>1</v>
      </c>
    </row>
    <row r="40" spans="1:12" ht="15.75" thickBot="1">
      <c r="A40" s="13" t="s">
        <v>713</v>
      </c>
      <c r="B40" s="36">
        <v>139</v>
      </c>
      <c r="C40" s="36">
        <v>74</v>
      </c>
      <c r="D40" s="106">
        <f t="shared" si="1"/>
        <v>213</v>
      </c>
      <c r="E40" s="78"/>
      <c r="F40" s="44" t="s">
        <v>37</v>
      </c>
      <c r="G40" s="45"/>
      <c r="H40" s="45"/>
      <c r="I40" s="45"/>
      <c r="J40" s="45"/>
      <c r="K40" s="46"/>
      <c r="L40" s="121">
        <v>800</v>
      </c>
    </row>
    <row r="41" spans="1:12" ht="15.75" thickBot="1">
      <c r="A41" s="13" t="s">
        <v>714</v>
      </c>
      <c r="B41" s="36">
        <v>29</v>
      </c>
      <c r="C41" s="36">
        <v>137</v>
      </c>
      <c r="D41" s="106">
        <f t="shared" si="1"/>
        <v>166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85</v>
      </c>
      <c r="C42" s="36">
        <v>158</v>
      </c>
      <c r="D42" s="106">
        <f t="shared" si="1"/>
        <v>243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46</v>
      </c>
      <c r="C43" s="36">
        <v>6</v>
      </c>
      <c r="D43" s="106">
        <f t="shared" si="1"/>
        <v>52</v>
      </c>
      <c r="E43" s="79"/>
      <c r="F43" s="44" t="s">
        <v>793</v>
      </c>
      <c r="G43" s="45"/>
      <c r="H43" s="45"/>
      <c r="I43" s="45"/>
      <c r="J43" s="45"/>
      <c r="K43" s="46"/>
      <c r="L43" s="121">
        <v>910</v>
      </c>
    </row>
    <row r="44" spans="1:5" ht="15.75">
      <c r="A44" s="13" t="s">
        <v>717</v>
      </c>
      <c r="B44" s="36">
        <v>2</v>
      </c>
      <c r="C44" s="36">
        <v>0</v>
      </c>
      <c r="D44" s="106">
        <f t="shared" si="1"/>
        <v>2</v>
      </c>
      <c r="E44" s="79"/>
    </row>
    <row r="45" spans="1:9" ht="12" customHeight="1" thickBot="1">
      <c r="A45" s="13" t="s">
        <v>718</v>
      </c>
      <c r="B45" s="36">
        <v>26</v>
      </c>
      <c r="C45" s="36">
        <v>175</v>
      </c>
      <c r="D45" s="106">
        <f t="shared" si="1"/>
        <v>201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26</v>
      </c>
      <c r="C47" s="36">
        <v>28</v>
      </c>
      <c r="D47" s="106">
        <f t="shared" si="1"/>
        <v>54</v>
      </c>
      <c r="E47" s="78"/>
      <c r="F47" s="20" t="s">
        <v>150</v>
      </c>
      <c r="G47" s="33"/>
      <c r="H47" s="33"/>
      <c r="I47" s="33"/>
      <c r="J47" s="147"/>
      <c r="K47" s="148"/>
      <c r="L47" s="118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6</v>
      </c>
      <c r="N48" s="1165"/>
      <c r="O48" s="1165"/>
      <c r="P48" s="1165"/>
      <c r="Q48" s="1165"/>
    </row>
    <row r="49" spans="1:17" ht="16.5">
      <c r="A49" s="13" t="s">
        <v>790</v>
      </c>
      <c r="B49" s="36">
        <v>389</v>
      </c>
      <c r="C49" s="36">
        <v>331</v>
      </c>
      <c r="D49" s="106">
        <f t="shared" si="1"/>
        <v>720</v>
      </c>
      <c r="E49" s="78"/>
      <c r="F49" s="20" t="s">
        <v>152</v>
      </c>
      <c r="G49" s="33"/>
      <c r="H49" s="33"/>
      <c r="I49" s="33"/>
      <c r="J49" s="147"/>
      <c r="K49" s="148"/>
      <c r="L49" s="118">
        <v>74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55</v>
      </c>
      <c r="C50" s="36">
        <v>194</v>
      </c>
      <c r="D50" s="107">
        <f t="shared" si="1"/>
        <v>249</v>
      </c>
      <c r="E50" s="78"/>
      <c r="F50" s="20" t="s">
        <v>153</v>
      </c>
      <c r="G50" s="33"/>
      <c r="H50" s="33"/>
      <c r="I50" s="33"/>
      <c r="J50" s="147"/>
      <c r="K50" s="148"/>
      <c r="L50" s="118"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108">
        <f t="shared" si="1"/>
        <v>8490</v>
      </c>
      <c r="E51" s="78"/>
      <c r="F51" s="20" t="s">
        <v>154</v>
      </c>
      <c r="G51" s="33"/>
      <c r="H51" s="33"/>
      <c r="I51" s="33"/>
      <c r="J51" s="147"/>
      <c r="K51" s="148"/>
      <c r="L51" s="118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8249</v>
      </c>
      <c r="E52" s="78"/>
      <c r="F52" s="20" t="s">
        <v>155</v>
      </c>
      <c r="G52" s="33"/>
      <c r="H52" s="33"/>
      <c r="I52" s="33"/>
      <c r="J52" s="147"/>
      <c r="K52" s="148"/>
      <c r="L52" s="118">
        <v>91</v>
      </c>
    </row>
    <row r="53" spans="1:12" ht="16.5">
      <c r="A53" s="50" t="s">
        <v>42</v>
      </c>
      <c r="B53" s="51"/>
      <c r="C53" s="52"/>
      <c r="D53" s="1108">
        <f>SUM(D52+D51)</f>
        <v>16739</v>
      </c>
      <c r="E53" s="78"/>
      <c r="F53" s="20" t="s">
        <v>156</v>
      </c>
      <c r="G53" s="33"/>
      <c r="H53" s="33"/>
      <c r="I53" s="33"/>
      <c r="J53" s="147"/>
      <c r="K53" s="148"/>
      <c r="L53" s="118">
        <v>8</v>
      </c>
    </row>
    <row r="54" spans="1:12" ht="17.25" thickBot="1">
      <c r="A54" s="48" t="s">
        <v>43</v>
      </c>
      <c r="B54" s="49"/>
      <c r="C54" s="53" t="s">
        <v>44</v>
      </c>
      <c r="D54" s="1109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1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082" t="s">
        <v>75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154" t="s">
        <v>1</v>
      </c>
      <c r="B64" s="1122" t="s">
        <v>46</v>
      </c>
      <c r="C64" s="161"/>
      <c r="D64" s="1156" t="s">
        <v>795</v>
      </c>
      <c r="E64" s="1156"/>
      <c r="F64" s="1157"/>
      <c r="G64" s="1134" t="s">
        <v>798</v>
      </c>
      <c r="H64" s="1136" t="s">
        <v>77</v>
      </c>
      <c r="I64" s="1105" t="s">
        <v>78</v>
      </c>
      <c r="J64" s="1105" t="s">
        <v>79</v>
      </c>
      <c r="K64" s="1105" t="s">
        <v>80</v>
      </c>
      <c r="L64" s="1160" t="s">
        <v>784</v>
      </c>
    </row>
    <row r="65" spans="1:14" ht="28.5" customHeight="1" thickBot="1">
      <c r="A65" s="1155"/>
      <c r="B65" s="1123"/>
      <c r="C65" s="167" t="s">
        <v>47</v>
      </c>
      <c r="D65" s="168" t="s">
        <v>796</v>
      </c>
      <c r="E65" s="168" t="s">
        <v>797</v>
      </c>
      <c r="F65" s="169" t="s">
        <v>48</v>
      </c>
      <c r="G65" s="1135"/>
      <c r="H65" s="1137"/>
      <c r="I65" s="1106"/>
      <c r="J65" s="1106"/>
      <c r="K65" s="1106"/>
      <c r="L65" s="1161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113</v>
      </c>
      <c r="C67" s="163">
        <v>83</v>
      </c>
      <c r="D67" s="164">
        <v>0</v>
      </c>
      <c r="E67" s="165">
        <v>0</v>
      </c>
      <c r="F67" s="100">
        <f aca="true" t="shared" si="2" ref="F67:F85">E67+D67+C67</f>
        <v>83</v>
      </c>
      <c r="G67" s="159">
        <v>295</v>
      </c>
      <c r="H67" s="35">
        <v>22</v>
      </c>
      <c r="I67" s="170">
        <f aca="true" t="shared" si="3" ref="I67:I86">_xlfn.IFERROR(SUM(H67*$N$66),0)</f>
        <v>682</v>
      </c>
      <c r="J67" s="171">
        <f aca="true" t="shared" si="4" ref="J67:J86">_xlfn.IFERROR(SUM(G67/I67)*100,0)</f>
        <v>43.25513196480939</v>
      </c>
      <c r="K67" s="172">
        <f aca="true" t="shared" si="5" ref="K67:K86">_xlfn.IFERROR(SUM(G67/F67),0)</f>
        <v>3.5542168674698793</v>
      </c>
      <c r="L67" s="58">
        <v>12</v>
      </c>
    </row>
    <row r="68" spans="1:19" ht="15" customHeight="1">
      <c r="A68" s="57" t="s">
        <v>132</v>
      </c>
      <c r="B68" s="162">
        <v>250</v>
      </c>
      <c r="C68" s="163">
        <v>194</v>
      </c>
      <c r="D68" s="164">
        <v>0</v>
      </c>
      <c r="E68" s="165">
        <v>0</v>
      </c>
      <c r="F68" s="100">
        <f t="shared" si="2"/>
        <v>194</v>
      </c>
      <c r="G68" s="159">
        <v>540</v>
      </c>
      <c r="H68" s="35">
        <v>20</v>
      </c>
      <c r="I68" s="170">
        <f t="shared" si="3"/>
        <v>620</v>
      </c>
      <c r="J68" s="171">
        <f t="shared" si="4"/>
        <v>87.09677419354838</v>
      </c>
      <c r="K68" s="172">
        <f t="shared" si="5"/>
        <v>2.783505154639175</v>
      </c>
      <c r="L68" s="58">
        <v>16</v>
      </c>
      <c r="N68" s="1210" t="s">
        <v>830</v>
      </c>
      <c r="O68" s="1211"/>
      <c r="P68" s="1212"/>
      <c r="Q68" s="1192" t="s">
        <v>834</v>
      </c>
      <c r="R68" s="1193"/>
      <c r="S68" s="1194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100">
        <f t="shared" si="2"/>
        <v>56</v>
      </c>
      <c r="G69" s="159">
        <v>145</v>
      </c>
      <c r="H69" s="35">
        <v>14</v>
      </c>
      <c r="I69" s="170">
        <f t="shared" si="3"/>
        <v>434</v>
      </c>
      <c r="J69" s="171">
        <f t="shared" si="4"/>
        <v>33.41013824884793</v>
      </c>
      <c r="K69" s="172">
        <f t="shared" si="5"/>
        <v>2.5892857142857144</v>
      </c>
      <c r="L69" s="58">
        <v>10</v>
      </c>
      <c r="N69" s="1213"/>
      <c r="O69" s="1214"/>
      <c r="P69" s="1215"/>
      <c r="Q69" s="1195"/>
      <c r="R69" s="1196"/>
      <c r="S69" s="1197"/>
    </row>
    <row r="70" spans="1:19" ht="15">
      <c r="A70" s="56" t="s">
        <v>134</v>
      </c>
      <c r="B70" s="162">
        <v>285</v>
      </c>
      <c r="C70" s="163">
        <v>182</v>
      </c>
      <c r="D70" s="164">
        <v>3</v>
      </c>
      <c r="E70" s="165">
        <v>13</v>
      </c>
      <c r="F70" s="100">
        <f t="shared" si="2"/>
        <v>198</v>
      </c>
      <c r="G70" s="159">
        <v>806</v>
      </c>
      <c r="H70" s="35">
        <v>26</v>
      </c>
      <c r="I70" s="170">
        <f t="shared" si="3"/>
        <v>806</v>
      </c>
      <c r="J70" s="171">
        <f t="shared" si="4"/>
        <v>100</v>
      </c>
      <c r="K70" s="172">
        <f t="shared" si="5"/>
        <v>4.070707070707071</v>
      </c>
      <c r="L70" s="58">
        <v>19</v>
      </c>
      <c r="N70" s="1213"/>
      <c r="O70" s="1214"/>
      <c r="P70" s="1215"/>
      <c r="Q70" s="1195"/>
      <c r="R70" s="1196"/>
      <c r="S70" s="1197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16"/>
      <c r="O71" s="1217"/>
      <c r="P71" s="1218"/>
      <c r="Q71" s="1198"/>
      <c r="R71" s="1199"/>
      <c r="S71" s="1200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1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6</v>
      </c>
      <c r="H73" s="35">
        <v>0</v>
      </c>
      <c r="I73" s="170">
        <f t="shared" si="3"/>
        <v>0</v>
      </c>
      <c r="J73" s="171">
        <f t="shared" si="4"/>
        <v>0</v>
      </c>
      <c r="K73" s="172">
        <f t="shared" si="5"/>
        <v>6</v>
      </c>
      <c r="L73" s="58">
        <v>0</v>
      </c>
      <c r="N73" s="1192" t="s">
        <v>831</v>
      </c>
      <c r="O73" s="1193"/>
      <c r="P73" s="1194"/>
      <c r="Q73" s="1201" t="s">
        <v>836</v>
      </c>
      <c r="R73" s="1202"/>
      <c r="S73" s="1203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195"/>
      <c r="O74" s="1196"/>
      <c r="P74" s="1197"/>
      <c r="Q74" s="1204"/>
      <c r="R74" s="1205"/>
      <c r="S74" s="1206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198"/>
      <c r="O75" s="1199"/>
      <c r="P75" s="1200"/>
      <c r="Q75" s="1207"/>
      <c r="R75" s="1208"/>
      <c r="S75" s="1209"/>
    </row>
    <row r="76" spans="1:16" ht="15" customHeight="1">
      <c r="A76" s="56" t="s">
        <v>140</v>
      </c>
      <c r="B76" s="162">
        <v>108</v>
      </c>
      <c r="C76" s="163">
        <v>105</v>
      </c>
      <c r="D76" s="164">
        <v>0</v>
      </c>
      <c r="E76" s="165">
        <v>1</v>
      </c>
      <c r="F76" s="100">
        <f t="shared" si="2"/>
        <v>106</v>
      </c>
      <c r="G76" s="159">
        <v>492</v>
      </c>
      <c r="H76" s="35">
        <v>11</v>
      </c>
      <c r="I76" s="170">
        <f t="shared" si="3"/>
        <v>341</v>
      </c>
      <c r="J76" s="171">
        <f t="shared" si="4"/>
        <v>144.28152492668622</v>
      </c>
      <c r="K76" s="172">
        <f t="shared" si="5"/>
        <v>4.6415094339622645</v>
      </c>
      <c r="L76" s="58">
        <v>9</v>
      </c>
      <c r="N76" s="1213" t="s">
        <v>832</v>
      </c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100">
        <f t="shared" si="2"/>
        <v>0</v>
      </c>
      <c r="G77" s="159">
        <v>0</v>
      </c>
      <c r="H77" s="35">
        <v>0</v>
      </c>
      <c r="I77" s="170">
        <f t="shared" si="3"/>
        <v>0</v>
      </c>
      <c r="J77" s="171">
        <f t="shared" si="4"/>
        <v>0</v>
      </c>
      <c r="K77" s="172">
        <f t="shared" si="5"/>
        <v>0</v>
      </c>
      <c r="L77" s="58">
        <v>0</v>
      </c>
      <c r="N77" s="1213"/>
      <c r="O77" s="1214"/>
      <c r="P77" s="1215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100">
        <f t="shared" si="2"/>
        <v>1</v>
      </c>
      <c r="G78" s="159">
        <v>11</v>
      </c>
      <c r="H78" s="35">
        <v>3</v>
      </c>
      <c r="I78" s="170">
        <f t="shared" si="3"/>
        <v>93</v>
      </c>
      <c r="J78" s="171">
        <f t="shared" si="4"/>
        <v>11.827956989247312</v>
      </c>
      <c r="K78" s="172">
        <f t="shared" si="5"/>
        <v>11</v>
      </c>
      <c r="L78" s="58">
        <v>0</v>
      </c>
      <c r="N78" s="1213"/>
      <c r="O78" s="1214"/>
      <c r="P78" s="1215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16"/>
      <c r="O79" s="1217"/>
      <c r="P79" s="1218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12</v>
      </c>
      <c r="H80" s="35">
        <v>1</v>
      </c>
      <c r="I80" s="170">
        <f t="shared" si="3"/>
        <v>31</v>
      </c>
      <c r="J80" s="171">
        <f t="shared" si="4"/>
        <v>38.70967741935484</v>
      </c>
      <c r="K80" s="172">
        <f t="shared" si="5"/>
        <v>12</v>
      </c>
      <c r="L80" s="58">
        <v>0</v>
      </c>
      <c r="N80" s="1192" t="s">
        <v>833</v>
      </c>
      <c r="O80" s="1193"/>
      <c r="P80" s="1194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195"/>
      <c r="O81" s="1196"/>
      <c r="P81" s="1197"/>
    </row>
    <row r="82" spans="1:16" ht="15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100">
        <f t="shared" si="2"/>
        <v>9</v>
      </c>
      <c r="G82" s="159">
        <v>246</v>
      </c>
      <c r="H82" s="35">
        <v>8</v>
      </c>
      <c r="I82" s="170">
        <f t="shared" si="3"/>
        <v>248</v>
      </c>
      <c r="J82" s="171">
        <f t="shared" si="4"/>
        <v>99.19354838709677</v>
      </c>
      <c r="K82" s="172">
        <f t="shared" si="5"/>
        <v>27.333333333333332</v>
      </c>
      <c r="L82" s="58">
        <v>6</v>
      </c>
      <c r="N82" s="1195"/>
      <c r="O82" s="1196"/>
      <c r="P82" s="1197"/>
    </row>
    <row r="83" spans="1:16" ht="15.75" thickBot="1">
      <c r="A83" s="56" t="s">
        <v>147</v>
      </c>
      <c r="B83" s="162">
        <v>0</v>
      </c>
      <c r="C83" s="163">
        <v>36</v>
      </c>
      <c r="D83" s="164">
        <v>0</v>
      </c>
      <c r="E83" s="165">
        <v>0</v>
      </c>
      <c r="F83" s="100">
        <f t="shared" si="2"/>
        <v>36</v>
      </c>
      <c r="G83" s="159">
        <v>170</v>
      </c>
      <c r="H83" s="35">
        <v>7</v>
      </c>
      <c r="I83" s="170">
        <f t="shared" si="3"/>
        <v>217</v>
      </c>
      <c r="J83" s="171">
        <f t="shared" si="4"/>
        <v>78.3410138248848</v>
      </c>
      <c r="K83" s="172">
        <f t="shared" si="5"/>
        <v>4.722222222222222</v>
      </c>
      <c r="L83" s="58">
        <v>5</v>
      </c>
      <c r="N83" s="1198"/>
      <c r="O83" s="1199"/>
      <c r="P83" s="1200"/>
    </row>
    <row r="84" spans="1:12" ht="15">
      <c r="A84" s="56" t="s">
        <v>148</v>
      </c>
      <c r="B84" s="162">
        <v>0</v>
      </c>
      <c r="C84" s="163">
        <v>34</v>
      </c>
      <c r="D84" s="164">
        <v>0</v>
      </c>
      <c r="E84" s="165">
        <v>7</v>
      </c>
      <c r="F84" s="100">
        <f t="shared" si="2"/>
        <v>41</v>
      </c>
      <c r="G84" s="159">
        <v>205</v>
      </c>
      <c r="H84" s="35">
        <v>7</v>
      </c>
      <c r="I84" s="170">
        <f t="shared" si="3"/>
        <v>217</v>
      </c>
      <c r="J84" s="171">
        <f t="shared" si="4"/>
        <v>94.47004608294931</v>
      </c>
      <c r="K84" s="172">
        <f t="shared" si="5"/>
        <v>5</v>
      </c>
      <c r="L84" s="58">
        <v>6</v>
      </c>
    </row>
    <row r="85" spans="1:12" ht="15">
      <c r="A85" s="56" t="s">
        <v>149</v>
      </c>
      <c r="B85" s="162">
        <v>0</v>
      </c>
      <c r="C85" s="163">
        <v>29</v>
      </c>
      <c r="D85" s="164">
        <v>0</v>
      </c>
      <c r="E85" s="165">
        <v>1</v>
      </c>
      <c r="F85" s="100">
        <f t="shared" si="2"/>
        <v>30</v>
      </c>
      <c r="G85" s="159">
        <v>136</v>
      </c>
      <c r="H85" s="35">
        <v>14</v>
      </c>
      <c r="I85" s="170">
        <f t="shared" si="3"/>
        <v>434</v>
      </c>
      <c r="J85" s="171">
        <f t="shared" si="4"/>
        <v>31.336405529953915</v>
      </c>
      <c r="K85" s="172">
        <f t="shared" si="5"/>
        <v>4.533333333333333</v>
      </c>
      <c r="L85" s="58">
        <v>0</v>
      </c>
    </row>
    <row r="86" spans="1:12" ht="15.75" thickBot="1">
      <c r="A86" s="102" t="s">
        <v>6</v>
      </c>
      <c r="B86" s="158">
        <f aca="true" t="shared" si="6" ref="B86:H86">SUM(B66:B85)</f>
        <v>756</v>
      </c>
      <c r="C86" s="104">
        <f t="shared" si="6"/>
        <v>731</v>
      </c>
      <c r="D86" s="103">
        <f t="shared" si="6"/>
        <v>3</v>
      </c>
      <c r="E86" s="103">
        <f t="shared" si="6"/>
        <v>22</v>
      </c>
      <c r="F86" s="103">
        <f t="shared" si="6"/>
        <v>756</v>
      </c>
      <c r="G86" s="160">
        <f t="shared" si="6"/>
        <v>3064</v>
      </c>
      <c r="H86" s="103">
        <f t="shared" si="6"/>
        <v>133</v>
      </c>
      <c r="I86" s="103">
        <f t="shared" si="3"/>
        <v>4123</v>
      </c>
      <c r="J86" s="103">
        <f t="shared" si="4"/>
        <v>74.31481930633034</v>
      </c>
      <c r="K86" s="103">
        <f t="shared" si="5"/>
        <v>4.052910052910053</v>
      </c>
      <c r="L86" s="101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167" t="s">
        <v>735</v>
      </c>
      <c r="B89" s="1168"/>
      <c r="C89" s="1124" t="s">
        <v>733</v>
      </c>
      <c r="D89" s="1125"/>
      <c r="E89" s="1125"/>
      <c r="F89" s="1125"/>
      <c r="G89" s="1125"/>
      <c r="H89" s="1125"/>
      <c r="I89" s="1125"/>
      <c r="J89" s="112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69"/>
      <c r="B90" s="1170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27" t="s">
        <v>41</v>
      </c>
      <c r="B91" s="72" t="s">
        <v>731</v>
      </c>
      <c r="C91" s="73">
        <v>1</v>
      </c>
      <c r="D91" s="74">
        <v>17</v>
      </c>
      <c r="E91" s="74">
        <v>22</v>
      </c>
      <c r="F91" s="74">
        <v>15</v>
      </c>
      <c r="G91" s="74">
        <v>5</v>
      </c>
      <c r="H91" s="74">
        <v>2</v>
      </c>
      <c r="I91" s="74">
        <v>0</v>
      </c>
      <c r="J91" s="61">
        <v>0</v>
      </c>
      <c r="K91" s="137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128"/>
      <c r="B92" s="68" t="s">
        <v>730</v>
      </c>
      <c r="C92" s="70">
        <v>2</v>
      </c>
      <c r="D92" s="67">
        <v>22</v>
      </c>
      <c r="E92" s="67">
        <v>49</v>
      </c>
      <c r="F92" s="67">
        <v>31</v>
      </c>
      <c r="G92" s="67">
        <v>20</v>
      </c>
      <c r="H92" s="67">
        <v>8</v>
      </c>
      <c r="I92" s="67">
        <v>3</v>
      </c>
      <c r="J92" s="71">
        <v>1</v>
      </c>
      <c r="K92" s="138">
        <f t="shared" si="7"/>
        <v>136</v>
      </c>
    </row>
    <row r="93" spans="1:11" ht="15.75" thickBot="1">
      <c r="A93" s="1129"/>
      <c r="B93" s="91" t="s">
        <v>6</v>
      </c>
      <c r="C93" s="92">
        <f aca="true" t="shared" si="8" ref="C93:J93">SUM(C91+C92)</f>
        <v>3</v>
      </c>
      <c r="D93" s="93">
        <f t="shared" si="8"/>
        <v>39</v>
      </c>
      <c r="E93" s="93">
        <f t="shared" si="8"/>
        <v>71</v>
      </c>
      <c r="F93" s="93">
        <f t="shared" si="8"/>
        <v>46</v>
      </c>
      <c r="G93" s="93">
        <f t="shared" si="8"/>
        <v>25</v>
      </c>
      <c r="H93" s="93">
        <f t="shared" si="8"/>
        <v>10</v>
      </c>
      <c r="I93" s="93">
        <f t="shared" si="8"/>
        <v>3</v>
      </c>
      <c r="J93" s="94">
        <f t="shared" si="8"/>
        <v>1</v>
      </c>
      <c r="K93" s="139">
        <f t="shared" si="7"/>
        <v>198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2</v>
      </c>
      <c r="G94" s="135">
        <v>1</v>
      </c>
      <c r="H94" s="135">
        <v>0</v>
      </c>
      <c r="I94" s="135">
        <v>0</v>
      </c>
      <c r="J94" s="136">
        <v>0</v>
      </c>
      <c r="K94" s="140">
        <f t="shared" si="7"/>
        <v>3</v>
      </c>
    </row>
    <row r="95" spans="1:11" ht="15">
      <c r="A95" s="1111" t="s">
        <v>55</v>
      </c>
      <c r="B95" s="60" t="s">
        <v>728</v>
      </c>
      <c r="C95" s="73">
        <v>3</v>
      </c>
      <c r="D95" s="74">
        <v>39</v>
      </c>
      <c r="E95" s="74">
        <v>71</v>
      </c>
      <c r="F95" s="74">
        <v>46</v>
      </c>
      <c r="G95" s="74">
        <v>25</v>
      </c>
      <c r="H95" s="74">
        <v>10</v>
      </c>
      <c r="I95" s="74">
        <v>3</v>
      </c>
      <c r="J95" s="61">
        <v>1</v>
      </c>
      <c r="K95" s="137">
        <f t="shared" si="7"/>
        <v>198</v>
      </c>
    </row>
    <row r="96" spans="1:11" ht="15">
      <c r="A96" s="1112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138">
        <f t="shared" si="7"/>
        <v>0</v>
      </c>
    </row>
    <row r="97" spans="1:18" ht="15.75" thickBot="1">
      <c r="A97" s="1113"/>
      <c r="B97" s="132" t="s">
        <v>6</v>
      </c>
      <c r="C97" s="96">
        <f>C96+C95</f>
        <v>3</v>
      </c>
      <c r="D97" s="97">
        <f aca="true" t="shared" si="9" ref="D97:J97">D96+D95</f>
        <v>39</v>
      </c>
      <c r="E97" s="97">
        <f t="shared" si="9"/>
        <v>71</v>
      </c>
      <c r="F97" s="97">
        <f t="shared" si="9"/>
        <v>46</v>
      </c>
      <c r="G97" s="97">
        <f t="shared" si="9"/>
        <v>25</v>
      </c>
      <c r="H97" s="97">
        <f t="shared" si="9"/>
        <v>10</v>
      </c>
      <c r="I97" s="97">
        <f t="shared" si="9"/>
        <v>3</v>
      </c>
      <c r="J97" s="98">
        <f t="shared" si="9"/>
        <v>1</v>
      </c>
      <c r="K97" s="139">
        <f t="shared" si="7"/>
        <v>198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8</v>
      </c>
      <c r="F98" s="74">
        <v>1</v>
      </c>
      <c r="G98" s="74">
        <v>9</v>
      </c>
      <c r="H98" s="74">
        <v>1</v>
      </c>
      <c r="I98" s="74">
        <v>1</v>
      </c>
      <c r="J98" s="61">
        <v>0</v>
      </c>
      <c r="K98" s="137">
        <f t="shared" si="7"/>
        <v>24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1</v>
      </c>
      <c r="F99" s="63">
        <v>6</v>
      </c>
      <c r="G99" s="63">
        <v>3</v>
      </c>
      <c r="H99" s="63">
        <v>2</v>
      </c>
      <c r="I99" s="63">
        <v>0</v>
      </c>
      <c r="J99" s="62">
        <v>0</v>
      </c>
      <c r="K99" s="139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1150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2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10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13846294.54</v>
      </c>
      <c r="G106" s="1131"/>
      <c r="H106" s="54"/>
      <c r="I106" s="54"/>
      <c r="J106" s="54"/>
      <c r="K106" s="54"/>
      <c r="L106" s="54"/>
      <c r="M106" s="6"/>
    </row>
    <row r="107" spans="1:13" ht="15">
      <c r="A107" s="1085" t="s">
        <v>62</v>
      </c>
      <c r="B107" s="1086"/>
      <c r="C107" s="1086"/>
      <c r="D107" s="1086"/>
      <c r="E107" s="1086"/>
      <c r="F107" s="1117">
        <f>SUM(F105+F106)</f>
        <v>36862712.54</v>
      </c>
      <c r="G107" s="1118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879040.35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6410061.54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233292.05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37442499.58</v>
      </c>
      <c r="G111" s="1131"/>
      <c r="H111" s="54"/>
      <c r="I111" s="54"/>
      <c r="J111" s="54"/>
      <c r="K111" s="54"/>
      <c r="L111" s="54"/>
      <c r="M111" s="6"/>
    </row>
    <row r="112" spans="1:13" ht="15">
      <c r="A112" s="1085" t="s">
        <v>66</v>
      </c>
      <c r="B112" s="1086"/>
      <c r="C112" s="1086"/>
      <c r="D112" s="1086"/>
      <c r="E112" s="1086"/>
      <c r="F112" s="1117">
        <f>SUM(F108+F109+F110+F111)</f>
        <v>44964893.519999996</v>
      </c>
      <c r="G112" s="1118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395390541.54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845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841</v>
      </c>
      <c r="B118" s="1089"/>
      <c r="C118" s="1089"/>
      <c r="D118" s="1089"/>
      <c r="E118" s="1089"/>
      <c r="F118" s="1090"/>
      <c r="G118" s="1088" t="s">
        <v>842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Q68:S71"/>
    <mergeCell ref="Q73:S75"/>
    <mergeCell ref="N68:P71"/>
    <mergeCell ref="N73:P75"/>
    <mergeCell ref="N76:P79"/>
    <mergeCell ref="G118:J118"/>
    <mergeCell ref="A111:E111"/>
    <mergeCell ref="F111:G111"/>
    <mergeCell ref="A112:E112"/>
    <mergeCell ref="F112:G112"/>
    <mergeCell ref="A113:E113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L64:L65"/>
    <mergeCell ref="A88:K88"/>
    <mergeCell ref="A89:B90"/>
    <mergeCell ref="C89:J89"/>
    <mergeCell ref="A91:A93"/>
    <mergeCell ref="A95:A97"/>
    <mergeCell ref="K64:K65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B52:C52"/>
    <mergeCell ref="A61:Q61"/>
    <mergeCell ref="N47:Q49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N6:Q7"/>
    <mergeCell ref="N4:Q5"/>
    <mergeCell ref="A5:L5"/>
    <mergeCell ref="A6:L6"/>
    <mergeCell ref="C7:D7"/>
    <mergeCell ref="E7:G7"/>
    <mergeCell ref="H7:I7"/>
    <mergeCell ref="J7:K7"/>
    <mergeCell ref="F16:I16"/>
    <mergeCell ref="F17:I17"/>
    <mergeCell ref="F18:I18"/>
    <mergeCell ref="F19:I19"/>
    <mergeCell ref="F20:I20"/>
    <mergeCell ref="D1:G4"/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68">
      <selection activeCell="B69" sqref="B69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2"/>
      <c r="E1" s="1182"/>
      <c r="F1" s="1182"/>
      <c r="G1" s="1182"/>
      <c r="L1" s="12" t="s">
        <v>74</v>
      </c>
    </row>
    <row r="2" spans="1:7" ht="15">
      <c r="A2" t="s">
        <v>799</v>
      </c>
      <c r="D2" s="1182"/>
      <c r="E2" s="1182"/>
      <c r="F2" s="1182"/>
      <c r="G2" s="1182"/>
    </row>
    <row r="3" spans="1:7" ht="15">
      <c r="A3" s="30" t="s">
        <v>688</v>
      </c>
      <c r="D3" s="1182"/>
      <c r="E3" s="1182"/>
      <c r="F3" s="1182"/>
      <c r="G3" s="1182"/>
    </row>
    <row r="4" spans="4:17" ht="15" customHeight="1">
      <c r="D4" s="1182"/>
      <c r="E4" s="1182"/>
      <c r="F4" s="1182"/>
      <c r="G4" s="1182"/>
      <c r="N4" s="1166"/>
      <c r="O4" s="1166"/>
      <c r="P4" s="1166"/>
      <c r="Q4" s="1166"/>
    </row>
    <row r="5" spans="1:17" ht="18" customHeight="1">
      <c r="A5" s="1183" t="s">
        <v>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N5" s="1166"/>
      <c r="O5" s="1166"/>
      <c r="P5" s="1166"/>
      <c r="Q5" s="1166"/>
    </row>
    <row r="6" spans="1:17" ht="18.75" customHeight="1">
      <c r="A6" s="1184" t="s">
        <v>82</v>
      </c>
      <c r="B6" s="118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N6" s="1165" t="s">
        <v>689</v>
      </c>
      <c r="O6" s="1165"/>
      <c r="P6" s="1165"/>
      <c r="Q6" s="1165"/>
    </row>
    <row r="7" spans="1:17" ht="15.75" customHeight="1">
      <c r="A7" s="59" t="s">
        <v>87</v>
      </c>
      <c r="B7" s="175" t="str">
        <f>'67-A'!B14</f>
        <v>O</v>
      </c>
      <c r="C7" s="1185" t="s">
        <v>86</v>
      </c>
      <c r="D7" s="1185"/>
      <c r="E7" s="1186" t="str">
        <f>'67-A'!E14:G14</f>
        <v>SANTO_DOMINGO</v>
      </c>
      <c r="F7" s="1186"/>
      <c r="G7" s="1186"/>
      <c r="H7" s="1187" t="s">
        <v>220</v>
      </c>
      <c r="I7" s="1187"/>
      <c r="J7" s="1188" t="str">
        <f>'67-A'!J14:K14</f>
        <v>VIII</v>
      </c>
      <c r="K7" s="1188"/>
      <c r="L7" s="176"/>
      <c r="M7" s="19"/>
      <c r="N7" s="1165"/>
      <c r="O7" s="1165"/>
      <c r="P7" s="1165"/>
      <c r="Q7" s="1165"/>
    </row>
    <row r="8" spans="1:12" ht="15.75" customHeight="1">
      <c r="A8" s="59" t="s">
        <v>83</v>
      </c>
      <c r="B8" s="1191" t="str">
        <f>'67-A'!B15:D15</f>
        <v>HOSPITAL GENERAL DR. VINICIO CALVENTI</v>
      </c>
      <c r="C8" s="1191"/>
      <c r="D8" s="1191"/>
      <c r="E8" s="1191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65" t="s">
        <v>801</v>
      </c>
      <c r="O9" s="1165"/>
      <c r="P9" s="1165"/>
      <c r="Q9" s="1165"/>
    </row>
    <row r="10" spans="1:17" ht="15" customHeight="1" thickBot="1">
      <c r="A10" s="1079" t="s">
        <v>96</v>
      </c>
      <c r="B10" s="1079"/>
      <c r="C10" s="1079"/>
      <c r="D10" s="1079"/>
      <c r="E10" s="2"/>
      <c r="F10" s="2" t="s">
        <v>97</v>
      </c>
      <c r="G10" s="2"/>
      <c r="H10" s="2"/>
      <c r="I10" s="2"/>
      <c r="J10" s="2"/>
      <c r="K10" s="3"/>
      <c r="L10" s="4"/>
      <c r="N10" s="1165"/>
      <c r="O10" s="1165"/>
      <c r="P10" s="1165"/>
      <c r="Q10" s="1165"/>
    </row>
    <row r="11" spans="1:17" ht="15.75" customHeight="1">
      <c r="A11" s="1252" t="s">
        <v>1</v>
      </c>
      <c r="B11" s="200" t="s">
        <v>2</v>
      </c>
      <c r="C11" s="201" t="s">
        <v>724</v>
      </c>
      <c r="D11" s="1254" t="s">
        <v>3</v>
      </c>
      <c r="E11" s="248"/>
      <c r="F11" s="1256" t="s">
        <v>725</v>
      </c>
      <c r="G11" s="1257"/>
      <c r="H11" s="1257"/>
      <c r="I11" s="1258"/>
      <c r="J11" s="208" t="s">
        <v>4</v>
      </c>
      <c r="K11" s="209" t="s">
        <v>5</v>
      </c>
      <c r="L11" s="1260" t="s">
        <v>6</v>
      </c>
      <c r="N11" s="1165"/>
      <c r="O11" s="1165"/>
      <c r="P11" s="1165"/>
      <c r="Q11" s="1165"/>
    </row>
    <row r="12" spans="1:12" ht="15.75" customHeight="1" thickBot="1">
      <c r="A12" s="1253"/>
      <c r="B12" s="202" t="s">
        <v>7</v>
      </c>
      <c r="C12" s="203" t="s">
        <v>8</v>
      </c>
      <c r="D12" s="1255"/>
      <c r="E12" s="248"/>
      <c r="F12" s="1259"/>
      <c r="G12" s="1240"/>
      <c r="H12" s="1240"/>
      <c r="I12" s="1241"/>
      <c r="J12" s="210" t="s">
        <v>9</v>
      </c>
      <c r="K12" s="211" t="s">
        <v>10</v>
      </c>
      <c r="L12" s="1261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80" t="s">
        <v>11</v>
      </c>
      <c r="G13" s="1081"/>
      <c r="H13" s="1081"/>
      <c r="I13" s="1081"/>
      <c r="J13" s="114">
        <v>452</v>
      </c>
      <c r="K13" s="114">
        <v>0</v>
      </c>
      <c r="L13" s="212">
        <f>SUM(K13+J13)</f>
        <v>452</v>
      </c>
    </row>
    <row r="14" spans="1:12" ht="15">
      <c r="A14" s="13" t="s">
        <v>692</v>
      </c>
      <c r="B14" s="36">
        <v>51</v>
      </c>
      <c r="C14" s="36">
        <v>1443</v>
      </c>
      <c r="D14" s="205">
        <f aca="true" t="shared" si="0" ref="D14:D51">SUM(C14+B14)</f>
        <v>1494</v>
      </c>
      <c r="E14" s="248"/>
      <c r="F14" s="1080" t="s">
        <v>12</v>
      </c>
      <c r="G14" s="1081"/>
      <c r="H14" s="1081"/>
      <c r="I14" s="1081"/>
      <c r="J14" s="114">
        <v>848</v>
      </c>
      <c r="K14" s="114">
        <v>2379</v>
      </c>
      <c r="L14" s="212">
        <f aca="true" t="shared" si="1" ref="L14:L33">SUM(K14+J14)</f>
        <v>3227</v>
      </c>
    </row>
    <row r="15" spans="1:12" ht="15">
      <c r="A15" s="13" t="s">
        <v>693</v>
      </c>
      <c r="B15" s="36">
        <v>117</v>
      </c>
      <c r="C15" s="36">
        <v>770</v>
      </c>
      <c r="D15" s="205">
        <f t="shared" si="0"/>
        <v>887</v>
      </c>
      <c r="E15" s="248"/>
      <c r="F15" s="1080" t="s">
        <v>13</v>
      </c>
      <c r="G15" s="1081"/>
      <c r="H15" s="1081"/>
      <c r="I15" s="1081"/>
      <c r="J15" s="114">
        <v>1367</v>
      </c>
      <c r="K15" s="114">
        <v>26</v>
      </c>
      <c r="L15" s="212">
        <f t="shared" si="1"/>
        <v>1393</v>
      </c>
    </row>
    <row r="16" spans="1:12" ht="15">
      <c r="A16" s="13" t="s">
        <v>694</v>
      </c>
      <c r="B16" s="36">
        <v>78</v>
      </c>
      <c r="C16" s="36">
        <v>865</v>
      </c>
      <c r="D16" s="205">
        <f t="shared" si="0"/>
        <v>943</v>
      </c>
      <c r="E16" s="248"/>
      <c r="F16" s="1080" t="s">
        <v>14</v>
      </c>
      <c r="G16" s="1081"/>
      <c r="H16" s="1081"/>
      <c r="I16" s="1081"/>
      <c r="J16" s="114">
        <v>0</v>
      </c>
      <c r="K16" s="114">
        <v>0</v>
      </c>
      <c r="L16" s="212">
        <f t="shared" si="1"/>
        <v>0</v>
      </c>
    </row>
    <row r="17" spans="1:12" ht="15">
      <c r="A17" s="13" t="s">
        <v>695</v>
      </c>
      <c r="B17" s="36">
        <v>90</v>
      </c>
      <c r="C17" s="36">
        <v>678</v>
      </c>
      <c r="D17" s="205">
        <f t="shared" si="0"/>
        <v>768</v>
      </c>
      <c r="E17" s="248"/>
      <c r="F17" s="1080" t="s">
        <v>15</v>
      </c>
      <c r="G17" s="1081"/>
      <c r="H17" s="1081"/>
      <c r="I17" s="1081"/>
      <c r="J17" s="114">
        <v>0</v>
      </c>
      <c r="K17" s="114">
        <v>0</v>
      </c>
      <c r="L17" s="212">
        <f t="shared" si="1"/>
        <v>0</v>
      </c>
    </row>
    <row r="18" spans="1:12" ht="15">
      <c r="A18" s="13" t="s">
        <v>786</v>
      </c>
      <c r="B18" s="36">
        <v>119</v>
      </c>
      <c r="C18" s="36">
        <v>245</v>
      </c>
      <c r="D18" s="205">
        <f t="shared" si="0"/>
        <v>364</v>
      </c>
      <c r="E18" s="248"/>
      <c r="F18" s="1096" t="s">
        <v>16</v>
      </c>
      <c r="G18" s="1097"/>
      <c r="H18" s="1097"/>
      <c r="I18" s="1097"/>
      <c r="J18" s="114">
        <v>134</v>
      </c>
      <c r="K18" s="114">
        <v>75</v>
      </c>
      <c r="L18" s="212">
        <f t="shared" si="1"/>
        <v>209</v>
      </c>
    </row>
    <row r="19" spans="1:12" ht="15">
      <c r="A19" s="13" t="s">
        <v>696</v>
      </c>
      <c r="B19" s="36">
        <v>122</v>
      </c>
      <c r="C19" s="36">
        <v>226</v>
      </c>
      <c r="D19" s="205">
        <f t="shared" si="0"/>
        <v>348</v>
      </c>
      <c r="E19" s="248"/>
      <c r="F19" s="1096" t="s">
        <v>17</v>
      </c>
      <c r="G19" s="1097"/>
      <c r="H19" s="1097"/>
      <c r="I19" s="1098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096" t="s">
        <v>18</v>
      </c>
      <c r="G20" s="1097"/>
      <c r="H20" s="1097"/>
      <c r="I20" s="1098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115</v>
      </c>
      <c r="C21" s="36">
        <v>261</v>
      </c>
      <c r="D21" s="205">
        <f t="shared" si="0"/>
        <v>376</v>
      </c>
      <c r="E21" s="248"/>
      <c r="F21" s="1096" t="s">
        <v>19</v>
      </c>
      <c r="G21" s="1097"/>
      <c r="H21" s="1097"/>
      <c r="I21" s="1098"/>
      <c r="J21" s="114">
        <v>133</v>
      </c>
      <c r="K21" s="114">
        <v>0</v>
      </c>
      <c r="L21" s="212">
        <f t="shared" si="1"/>
        <v>133</v>
      </c>
    </row>
    <row r="22" spans="1:12" ht="15">
      <c r="A22" s="13" t="s">
        <v>699</v>
      </c>
      <c r="B22" s="36">
        <v>83</v>
      </c>
      <c r="C22" s="36">
        <v>125</v>
      </c>
      <c r="D22" s="205">
        <f t="shared" si="0"/>
        <v>208</v>
      </c>
      <c r="E22" s="248"/>
      <c r="F22" s="1096" t="s">
        <v>20</v>
      </c>
      <c r="G22" s="1097"/>
      <c r="H22" s="1097"/>
      <c r="I22" s="1098"/>
      <c r="J22" s="114">
        <v>671</v>
      </c>
      <c r="K22" s="114">
        <v>255</v>
      </c>
      <c r="L22" s="212">
        <f t="shared" si="1"/>
        <v>926</v>
      </c>
    </row>
    <row r="23" spans="1:12" ht="15">
      <c r="A23" s="13" t="s">
        <v>700</v>
      </c>
      <c r="B23" s="36">
        <v>2</v>
      </c>
      <c r="C23" s="36">
        <v>107</v>
      </c>
      <c r="D23" s="205">
        <f t="shared" si="0"/>
        <v>109</v>
      </c>
      <c r="E23" s="248"/>
      <c r="F23" s="1096" t="s">
        <v>21</v>
      </c>
      <c r="G23" s="1097"/>
      <c r="H23" s="1097"/>
      <c r="I23" s="1098"/>
      <c r="J23" s="114">
        <v>66</v>
      </c>
      <c r="K23" s="114">
        <v>11</v>
      </c>
      <c r="L23" s="212">
        <f t="shared" si="1"/>
        <v>77</v>
      </c>
    </row>
    <row r="24" spans="1:12" ht="15">
      <c r="A24" s="13" t="s">
        <v>701</v>
      </c>
      <c r="B24" s="36">
        <v>33</v>
      </c>
      <c r="C24" s="36">
        <v>89</v>
      </c>
      <c r="D24" s="205">
        <f t="shared" si="0"/>
        <v>122</v>
      </c>
      <c r="E24" s="248"/>
      <c r="F24" s="1096" t="s">
        <v>22</v>
      </c>
      <c r="G24" s="1097"/>
      <c r="H24" s="1097"/>
      <c r="I24" s="1098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135</v>
      </c>
      <c r="C25" s="36">
        <v>445</v>
      </c>
      <c r="D25" s="205">
        <f t="shared" si="0"/>
        <v>580</v>
      </c>
      <c r="E25" s="248"/>
      <c r="F25" s="1096" t="s">
        <v>23</v>
      </c>
      <c r="G25" s="1097"/>
      <c r="H25" s="1097"/>
      <c r="I25" s="1098"/>
      <c r="J25" s="114">
        <v>12</v>
      </c>
      <c r="K25" s="114">
        <v>0</v>
      </c>
      <c r="L25" s="212">
        <f t="shared" si="1"/>
        <v>12</v>
      </c>
    </row>
    <row r="26" spans="1:12" ht="15">
      <c r="A26" s="13" t="s">
        <v>703</v>
      </c>
      <c r="B26" s="36">
        <v>44</v>
      </c>
      <c r="C26" s="36">
        <v>187</v>
      </c>
      <c r="D26" s="205">
        <f t="shared" si="0"/>
        <v>231</v>
      </c>
      <c r="E26" s="248"/>
      <c r="F26" s="1096" t="s">
        <v>24</v>
      </c>
      <c r="G26" s="1097"/>
      <c r="H26" s="1097"/>
      <c r="I26" s="1098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24</v>
      </c>
      <c r="C27" s="36">
        <v>72</v>
      </c>
      <c r="D27" s="205">
        <f t="shared" si="0"/>
        <v>96</v>
      </c>
      <c r="E27" s="248"/>
      <c r="F27" s="1096" t="s">
        <v>25</v>
      </c>
      <c r="G27" s="1097"/>
      <c r="H27" s="1097"/>
      <c r="I27" s="1098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6</v>
      </c>
      <c r="C28" s="36">
        <v>12</v>
      </c>
      <c r="D28" s="205">
        <f t="shared" si="0"/>
        <v>18</v>
      </c>
      <c r="E28" s="248"/>
      <c r="F28" s="1096" t="s">
        <v>26</v>
      </c>
      <c r="G28" s="1097"/>
      <c r="H28" s="1097"/>
      <c r="I28" s="1098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17</v>
      </c>
      <c r="C29" s="36">
        <v>36</v>
      </c>
      <c r="D29" s="205">
        <f t="shared" si="0"/>
        <v>53</v>
      </c>
      <c r="E29" s="248"/>
      <c r="F29" s="1096" t="s">
        <v>27</v>
      </c>
      <c r="G29" s="1097"/>
      <c r="H29" s="1097"/>
      <c r="I29" s="1098"/>
      <c r="J29" s="143"/>
      <c r="K29" s="36">
        <v>126</v>
      </c>
      <c r="L29" s="212">
        <f t="shared" si="1"/>
        <v>126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80" t="s">
        <v>28</v>
      </c>
      <c r="G30" s="1081"/>
      <c r="H30" s="1081"/>
      <c r="I30" s="1081"/>
      <c r="J30" s="115">
        <v>8</v>
      </c>
      <c r="K30" s="144"/>
      <c r="L30" s="212">
        <f t="shared" si="1"/>
        <v>8</v>
      </c>
    </row>
    <row r="31" spans="1:12" ht="15">
      <c r="A31" s="13" t="s">
        <v>708</v>
      </c>
      <c r="B31" s="36">
        <v>51</v>
      </c>
      <c r="C31" s="36">
        <v>284</v>
      </c>
      <c r="D31" s="205">
        <f t="shared" si="0"/>
        <v>335</v>
      </c>
      <c r="E31" s="248"/>
      <c r="F31" s="1080" t="s">
        <v>29</v>
      </c>
      <c r="G31" s="1081"/>
      <c r="H31" s="1081"/>
      <c r="I31" s="1081"/>
      <c r="J31" s="36">
        <v>21749</v>
      </c>
      <c r="K31" s="37">
        <v>10516</v>
      </c>
      <c r="L31" s="212">
        <f t="shared" si="1"/>
        <v>32265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80" t="s">
        <v>30</v>
      </c>
      <c r="G32" s="1081"/>
      <c r="H32" s="1081"/>
      <c r="I32" s="1081"/>
      <c r="J32" s="36">
        <v>0</v>
      </c>
      <c r="K32" s="36">
        <v>145</v>
      </c>
      <c r="L32" s="212">
        <f t="shared" si="1"/>
        <v>145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80" t="s">
        <v>31</v>
      </c>
      <c r="G33" s="1081"/>
      <c r="H33" s="1081"/>
      <c r="I33" s="1081"/>
      <c r="J33" s="36"/>
      <c r="K33" s="36"/>
      <c r="L33" s="212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390</v>
      </c>
      <c r="D34" s="205">
        <f t="shared" si="0"/>
        <v>436</v>
      </c>
      <c r="E34" s="250"/>
      <c r="F34" s="1158" t="s">
        <v>76</v>
      </c>
      <c r="G34" s="1159"/>
      <c r="H34" s="1159"/>
      <c r="I34" s="1159"/>
      <c r="J34" s="116"/>
      <c r="K34" s="116"/>
      <c r="L34" s="213">
        <f>K34+J34</f>
        <v>0</v>
      </c>
    </row>
    <row r="35" spans="1:12" ht="15">
      <c r="A35" s="13" t="s">
        <v>709</v>
      </c>
      <c r="B35" s="36">
        <v>24</v>
      </c>
      <c r="C35" s="36">
        <v>316</v>
      </c>
      <c r="D35" s="205">
        <f t="shared" si="0"/>
        <v>340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39</v>
      </c>
      <c r="C36" s="36">
        <v>62</v>
      </c>
      <c r="D36" s="205">
        <f t="shared" si="0"/>
        <v>101</v>
      </c>
      <c r="E36" s="248"/>
      <c r="F36" s="41" t="s">
        <v>33</v>
      </c>
      <c r="G36" s="42"/>
      <c r="H36" s="42"/>
      <c r="I36" s="42"/>
      <c r="J36" s="42"/>
      <c r="K36" s="43"/>
      <c r="L36" s="1070">
        <v>165</v>
      </c>
    </row>
    <row r="37" spans="1:12" ht="15">
      <c r="A37" s="13" t="s">
        <v>711</v>
      </c>
      <c r="B37" s="36">
        <v>117</v>
      </c>
      <c r="C37" s="36">
        <v>140</v>
      </c>
      <c r="D37" s="205">
        <f t="shared" si="0"/>
        <v>257</v>
      </c>
      <c r="E37" s="248"/>
      <c r="F37" s="41" t="s">
        <v>34</v>
      </c>
      <c r="G37" s="42"/>
      <c r="H37" s="42"/>
      <c r="I37" s="42"/>
      <c r="J37" s="42"/>
      <c r="K37" s="43"/>
      <c r="L37" s="1070">
        <v>94</v>
      </c>
    </row>
    <row r="38" spans="1:12" ht="15">
      <c r="A38" s="13" t="s">
        <v>712</v>
      </c>
      <c r="B38" s="36">
        <v>71</v>
      </c>
      <c r="C38" s="36">
        <v>289</v>
      </c>
      <c r="D38" s="205">
        <f t="shared" si="0"/>
        <v>360</v>
      </c>
      <c r="E38" s="248"/>
      <c r="F38" s="41" t="s">
        <v>35</v>
      </c>
      <c r="G38" s="42"/>
      <c r="H38" s="42"/>
      <c r="I38" s="42"/>
      <c r="J38" s="42"/>
      <c r="K38" s="43"/>
      <c r="L38" s="1070">
        <v>0</v>
      </c>
    </row>
    <row r="39" spans="1:12" ht="15">
      <c r="A39" s="13" t="s">
        <v>785</v>
      </c>
      <c r="B39" s="36">
        <v>146</v>
      </c>
      <c r="C39" s="36">
        <v>203</v>
      </c>
      <c r="D39" s="205">
        <f t="shared" si="0"/>
        <v>349</v>
      </c>
      <c r="E39" s="248"/>
      <c r="F39" s="41" t="s">
        <v>36</v>
      </c>
      <c r="G39" s="42"/>
      <c r="H39" s="42"/>
      <c r="I39" s="42"/>
      <c r="J39" s="42"/>
      <c r="K39" s="43"/>
      <c r="L39" s="1071">
        <v>1</v>
      </c>
    </row>
    <row r="40" spans="1:12" ht="15.75" thickBot="1">
      <c r="A40" s="13" t="s">
        <v>713</v>
      </c>
      <c r="B40" s="36">
        <v>219</v>
      </c>
      <c r="C40" s="36">
        <v>142</v>
      </c>
      <c r="D40" s="205">
        <f t="shared" si="0"/>
        <v>361</v>
      </c>
      <c r="E40" s="248"/>
      <c r="F40" s="44" t="s">
        <v>37</v>
      </c>
      <c r="G40" s="45"/>
      <c r="H40" s="45"/>
      <c r="I40" s="45"/>
      <c r="J40" s="45"/>
      <c r="K40" s="46"/>
      <c r="L40" s="1072">
        <v>689</v>
      </c>
    </row>
    <row r="41" spans="1:12" ht="15.75" thickBot="1">
      <c r="A41" s="13" t="s">
        <v>714</v>
      </c>
      <c r="B41" s="36">
        <v>50</v>
      </c>
      <c r="C41" s="36">
        <v>221</v>
      </c>
      <c r="D41" s="205">
        <f t="shared" si="0"/>
        <v>271</v>
      </c>
      <c r="E41" s="248"/>
      <c r="F41" s="44" t="s">
        <v>791</v>
      </c>
      <c r="G41" s="45"/>
      <c r="H41" s="45"/>
      <c r="I41" s="45"/>
      <c r="J41" s="45"/>
      <c r="K41" s="46"/>
      <c r="L41" s="1072">
        <v>0</v>
      </c>
    </row>
    <row r="42" spans="1:12" ht="15.75" thickBot="1">
      <c r="A42" s="13" t="s">
        <v>715</v>
      </c>
      <c r="B42" s="36">
        <v>122</v>
      </c>
      <c r="C42" s="36">
        <v>253</v>
      </c>
      <c r="D42" s="205">
        <f t="shared" si="0"/>
        <v>375</v>
      </c>
      <c r="E42" s="248"/>
      <c r="F42" s="44" t="s">
        <v>792</v>
      </c>
      <c r="G42" s="45"/>
      <c r="H42" s="45"/>
      <c r="I42" s="45"/>
      <c r="J42" s="45"/>
      <c r="K42" s="46"/>
      <c r="L42" s="1072">
        <v>0</v>
      </c>
    </row>
    <row r="43" spans="1:12" ht="16.5" thickBot="1">
      <c r="A43" s="13" t="s">
        <v>716</v>
      </c>
      <c r="B43" s="36">
        <v>67</v>
      </c>
      <c r="C43" s="36">
        <v>52</v>
      </c>
      <c r="D43" s="205">
        <f t="shared" si="0"/>
        <v>119</v>
      </c>
      <c r="E43" s="251"/>
      <c r="F43" s="44" t="s">
        <v>793</v>
      </c>
      <c r="G43" s="45"/>
      <c r="H43" s="45"/>
      <c r="I43" s="45"/>
      <c r="J43" s="45"/>
      <c r="K43" s="46"/>
      <c r="L43" s="1072">
        <v>258</v>
      </c>
    </row>
    <row r="44" spans="1:5" ht="15.75">
      <c r="A44" s="13" t="s">
        <v>717</v>
      </c>
      <c r="B44" s="36">
        <v>14</v>
      </c>
      <c r="C44" s="36">
        <v>2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49</v>
      </c>
      <c r="C45" s="36">
        <v>341</v>
      </c>
      <c r="D45" s="205">
        <f t="shared" si="0"/>
        <v>390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41</v>
      </c>
      <c r="C47" s="36">
        <v>55</v>
      </c>
      <c r="D47" s="205">
        <f t="shared" si="0"/>
        <v>96</v>
      </c>
      <c r="E47" s="248"/>
      <c r="F47" s="20" t="s">
        <v>150</v>
      </c>
      <c r="G47" s="33"/>
      <c r="H47" s="33"/>
      <c r="I47" s="33"/>
      <c r="J47" s="147"/>
      <c r="K47" s="148"/>
      <c r="L47" s="215">
        <v>0</v>
      </c>
      <c r="N47" s="1165" t="s">
        <v>810</v>
      </c>
      <c r="O47" s="1165"/>
      <c r="P47" s="1165"/>
      <c r="Q47" s="1165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165"/>
      <c r="O48" s="1165"/>
      <c r="P48" s="1165"/>
      <c r="Q48" s="1165"/>
    </row>
    <row r="49" spans="1:17" ht="16.5">
      <c r="A49" s="13" t="s">
        <v>790</v>
      </c>
      <c r="B49" s="36">
        <v>561</v>
      </c>
      <c r="C49" s="36">
        <v>521</v>
      </c>
      <c r="D49" s="205">
        <f t="shared" si="0"/>
        <v>1082</v>
      </c>
      <c r="E49" s="248"/>
      <c r="F49" s="20" t="s">
        <v>152</v>
      </c>
      <c r="G49" s="33"/>
      <c r="H49" s="33"/>
      <c r="I49" s="33"/>
      <c r="J49" s="147"/>
      <c r="K49" s="148"/>
      <c r="L49" s="215">
        <v>69</v>
      </c>
      <c r="N49" s="1165"/>
      <c r="O49" s="1165"/>
      <c r="P49" s="1165"/>
      <c r="Q49" s="1165"/>
    </row>
    <row r="50" spans="1:12" ht="17.25" thickBot="1">
      <c r="A50" s="109" t="s">
        <v>722</v>
      </c>
      <c r="B50" s="36">
        <v>67</v>
      </c>
      <c r="C50" s="36">
        <v>310</v>
      </c>
      <c r="D50" s="206">
        <f t="shared" si="0"/>
        <v>377</v>
      </c>
      <c r="E50" s="248"/>
      <c r="F50" s="20" t="s">
        <v>153</v>
      </c>
      <c r="G50" s="33"/>
      <c r="H50" s="33"/>
      <c r="I50" s="33"/>
      <c r="J50" s="147"/>
      <c r="K50" s="148"/>
      <c r="L50" s="215">
        <v>4</v>
      </c>
    </row>
    <row r="51" spans="1:12" ht="17.25" thickBot="1">
      <c r="A51" s="112" t="s">
        <v>723</v>
      </c>
      <c r="B51" s="113">
        <f>SUM(B13:B50)</f>
        <v>2720</v>
      </c>
      <c r="C51" s="113">
        <f>SUM(C13:C50)</f>
        <v>9142</v>
      </c>
      <c r="D51" s="207">
        <f t="shared" si="0"/>
        <v>11862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189" t="s">
        <v>809</v>
      </c>
      <c r="C52" s="1190"/>
      <c r="D52" s="184">
        <v>7062</v>
      </c>
      <c r="E52" s="248"/>
      <c r="F52" s="20" t="s">
        <v>155</v>
      </c>
      <c r="G52" s="33"/>
      <c r="H52" s="33"/>
      <c r="I52" s="33"/>
      <c r="J52" s="147"/>
      <c r="K52" s="148"/>
      <c r="L52" s="215">
        <v>98</v>
      </c>
    </row>
    <row r="53" spans="1:12" ht="16.5">
      <c r="A53" s="50" t="s">
        <v>42</v>
      </c>
      <c r="B53" s="51"/>
      <c r="C53" s="52"/>
      <c r="D53" s="1226">
        <f>SUM(D52+D51)</f>
        <v>18924</v>
      </c>
      <c r="E53" s="248"/>
      <c r="F53" s="20" t="s">
        <v>156</v>
      </c>
      <c r="G53" s="33"/>
      <c r="H53" s="33"/>
      <c r="I53" s="33"/>
      <c r="J53" s="147"/>
      <c r="K53" s="148"/>
      <c r="L53" s="215">
        <v>5</v>
      </c>
    </row>
    <row r="54" spans="1:12" ht="17.25" thickBot="1">
      <c r="A54" s="48" t="s">
        <v>43</v>
      </c>
      <c r="B54" s="49"/>
      <c r="C54" s="53" t="s">
        <v>44</v>
      </c>
      <c r="D54" s="1227"/>
      <c r="E54" s="248"/>
      <c r="F54" s="20" t="s">
        <v>157</v>
      </c>
      <c r="G54" s="33"/>
      <c r="H54" s="33"/>
      <c r="I54" s="33"/>
      <c r="J54" s="147"/>
      <c r="K54" s="148"/>
      <c r="L54" s="215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2" t="s">
        <v>820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</row>
    <row r="62" ht="2.25" customHeight="1" thickBot="1"/>
    <row r="63" spans="1:16" ht="16.5" thickBot="1">
      <c r="A63" s="1119" t="s">
        <v>129</v>
      </c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  <c r="L63" s="1121"/>
      <c r="M63" s="14"/>
      <c r="O63" s="7"/>
      <c r="P63" s="7"/>
    </row>
    <row r="64" spans="1:12" ht="14.25" customHeight="1" thickBot="1">
      <c r="A64" s="1244" t="s">
        <v>1</v>
      </c>
      <c r="B64" s="1246" t="s">
        <v>46</v>
      </c>
      <c r="C64" s="216"/>
      <c r="D64" s="1248" t="s">
        <v>795</v>
      </c>
      <c r="E64" s="1248"/>
      <c r="F64" s="1249"/>
      <c r="G64" s="1250" t="s">
        <v>798</v>
      </c>
      <c r="H64" s="1228" t="s">
        <v>77</v>
      </c>
      <c r="I64" s="1230" t="s">
        <v>78</v>
      </c>
      <c r="J64" s="1230" t="s">
        <v>79</v>
      </c>
      <c r="K64" s="1230" t="s">
        <v>80</v>
      </c>
      <c r="L64" s="1238" t="s">
        <v>784</v>
      </c>
    </row>
    <row r="65" spans="1:14" ht="28.5" customHeight="1" thickBot="1">
      <c r="A65" s="1245"/>
      <c r="B65" s="1247"/>
      <c r="C65" s="217" t="s">
        <v>47</v>
      </c>
      <c r="D65" s="218" t="s">
        <v>796</v>
      </c>
      <c r="E65" s="218" t="s">
        <v>797</v>
      </c>
      <c r="F65" s="219" t="s">
        <v>48</v>
      </c>
      <c r="G65" s="1251"/>
      <c r="H65" s="1229"/>
      <c r="I65" s="1231"/>
      <c r="J65" s="1231"/>
      <c r="K65" s="1231"/>
      <c r="L65" s="1239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139</v>
      </c>
      <c r="C67" s="163">
        <v>119</v>
      </c>
      <c r="D67" s="164">
        <v>0</v>
      </c>
      <c r="E67" s="165">
        <v>0</v>
      </c>
      <c r="F67" s="221">
        <f aca="true" t="shared" si="2" ref="F67:F85">E67+D67+C67</f>
        <v>119</v>
      </c>
      <c r="G67" s="159">
        <v>438</v>
      </c>
      <c r="H67" s="35">
        <v>22</v>
      </c>
      <c r="I67" s="223">
        <f aca="true" t="shared" si="3" ref="I67:I86">_xlfn.IFERROR(SUM(H67*$N$66),0)</f>
        <v>616</v>
      </c>
      <c r="J67" s="224">
        <f aca="true" t="shared" si="4" ref="J67:J86">_xlfn.IFERROR(SUM(G67/I67)*100,0)</f>
        <v>71.1038961038961</v>
      </c>
      <c r="K67" s="225">
        <f aca="true" t="shared" si="5" ref="K67:K86">_xlfn.IFERROR(SUM(G67/F67),0)</f>
        <v>3.680672268907563</v>
      </c>
      <c r="L67" s="58">
        <v>0</v>
      </c>
    </row>
    <row r="68" spans="1:19" ht="15" customHeight="1">
      <c r="A68" s="57" t="s">
        <v>132</v>
      </c>
      <c r="B68" s="162">
        <v>245</v>
      </c>
      <c r="C68" s="163">
        <v>191</v>
      </c>
      <c r="D68" s="164">
        <v>0</v>
      </c>
      <c r="E68" s="165">
        <v>0</v>
      </c>
      <c r="F68" s="221">
        <f t="shared" si="2"/>
        <v>191</v>
      </c>
      <c r="G68" s="159">
        <v>537</v>
      </c>
      <c r="H68" s="35">
        <v>20</v>
      </c>
      <c r="I68" s="223">
        <f t="shared" si="3"/>
        <v>560</v>
      </c>
      <c r="J68" s="224">
        <f t="shared" si="4"/>
        <v>95.89285714285715</v>
      </c>
      <c r="K68" s="225">
        <f t="shared" si="5"/>
        <v>2.81151832460733</v>
      </c>
      <c r="L68" s="58">
        <v>15</v>
      </c>
      <c r="N68" s="1210" t="s">
        <v>830</v>
      </c>
      <c r="O68" s="1211"/>
      <c r="P68" s="1212"/>
      <c r="Q68" s="1192" t="s">
        <v>834</v>
      </c>
      <c r="R68" s="1193"/>
      <c r="S68" s="1194"/>
    </row>
    <row r="69" spans="1:19" ht="15">
      <c r="A69" s="56" t="s">
        <v>133</v>
      </c>
      <c r="B69" s="162">
        <v>0</v>
      </c>
      <c r="C69" s="163">
        <v>61</v>
      </c>
      <c r="D69" s="164">
        <v>0</v>
      </c>
      <c r="E69" s="165">
        <v>0</v>
      </c>
      <c r="F69" s="221">
        <f t="shared" si="2"/>
        <v>61</v>
      </c>
      <c r="G69" s="159">
        <v>161</v>
      </c>
      <c r="H69" s="35">
        <v>14</v>
      </c>
      <c r="I69" s="223">
        <f t="shared" si="3"/>
        <v>392</v>
      </c>
      <c r="J69" s="224">
        <f t="shared" si="4"/>
        <v>41.07142857142857</v>
      </c>
      <c r="K69" s="225">
        <f t="shared" si="5"/>
        <v>2.639344262295082</v>
      </c>
      <c r="L69" s="58">
        <v>5</v>
      </c>
      <c r="N69" s="1213"/>
      <c r="O69" s="1214"/>
      <c r="P69" s="1215"/>
      <c r="Q69" s="1195"/>
      <c r="R69" s="1196"/>
      <c r="S69" s="1197"/>
    </row>
    <row r="70" spans="1:19" ht="15">
      <c r="A70" s="56" t="s">
        <v>134</v>
      </c>
      <c r="B70" s="162">
        <v>313</v>
      </c>
      <c r="C70" s="163">
        <v>199</v>
      </c>
      <c r="D70" s="164">
        <v>2</v>
      </c>
      <c r="E70" s="165">
        <v>18</v>
      </c>
      <c r="F70" s="221">
        <f t="shared" si="2"/>
        <v>219</v>
      </c>
      <c r="G70" s="159">
        <v>889</v>
      </c>
      <c r="H70" s="35">
        <v>26</v>
      </c>
      <c r="I70" s="223">
        <f t="shared" si="3"/>
        <v>728</v>
      </c>
      <c r="J70" s="224">
        <f t="shared" si="4"/>
        <v>122.11538461538463</v>
      </c>
      <c r="K70" s="225">
        <f t="shared" si="5"/>
        <v>4.059360730593608</v>
      </c>
      <c r="L70" s="58">
        <v>20</v>
      </c>
      <c r="N70" s="1213"/>
      <c r="O70" s="1214"/>
      <c r="P70" s="1215"/>
      <c r="Q70" s="1195"/>
      <c r="R70" s="1196"/>
      <c r="S70" s="1197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16"/>
      <c r="O71" s="1217"/>
      <c r="P71" s="1218"/>
      <c r="Q71" s="1198"/>
      <c r="R71" s="1199"/>
      <c r="S71" s="1200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1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21">
        <f t="shared" si="2"/>
        <v>0</v>
      </c>
      <c r="G73" s="159">
        <v>0</v>
      </c>
      <c r="H73" s="35">
        <v>0</v>
      </c>
      <c r="I73" s="223">
        <f t="shared" si="3"/>
        <v>0</v>
      </c>
      <c r="J73" s="224">
        <f t="shared" si="4"/>
        <v>0</v>
      </c>
      <c r="K73" s="225">
        <f t="shared" si="5"/>
        <v>0</v>
      </c>
      <c r="L73" s="58">
        <v>0</v>
      </c>
      <c r="N73" s="1192" t="s">
        <v>831</v>
      </c>
      <c r="O73" s="1193"/>
      <c r="P73" s="1194"/>
      <c r="Q73" s="1201" t="s">
        <v>835</v>
      </c>
      <c r="R73" s="1202"/>
      <c r="S73" s="1203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195"/>
      <c r="O74" s="1196"/>
      <c r="P74" s="1197"/>
      <c r="Q74" s="1204"/>
      <c r="R74" s="1205"/>
      <c r="S74" s="1206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198"/>
      <c r="O75" s="1199"/>
      <c r="P75" s="1200"/>
      <c r="Q75" s="1207"/>
      <c r="R75" s="1208"/>
      <c r="S75" s="1209"/>
    </row>
    <row r="76" spans="1:16" ht="15" customHeight="1">
      <c r="A76" s="56" t="s">
        <v>140</v>
      </c>
      <c r="B76" s="162">
        <v>165</v>
      </c>
      <c r="C76" s="163">
        <v>160</v>
      </c>
      <c r="D76" s="164">
        <v>1</v>
      </c>
      <c r="E76" s="165">
        <v>0</v>
      </c>
      <c r="F76" s="221">
        <f t="shared" si="2"/>
        <v>161</v>
      </c>
      <c r="G76" s="159">
        <v>526</v>
      </c>
      <c r="H76" s="35">
        <v>11</v>
      </c>
      <c r="I76" s="223">
        <f t="shared" si="3"/>
        <v>308</v>
      </c>
      <c r="J76" s="224">
        <f t="shared" si="4"/>
        <v>170.7792207792208</v>
      </c>
      <c r="K76" s="225">
        <f t="shared" si="5"/>
        <v>3.267080745341615</v>
      </c>
      <c r="L76" s="58">
        <v>7</v>
      </c>
      <c r="N76" s="1213" t="s">
        <v>832</v>
      </c>
      <c r="O76" s="1214"/>
      <c r="P76" s="1215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>
        <v>0</v>
      </c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13"/>
      <c r="O77" s="1214"/>
      <c r="P77" s="1215"/>
    </row>
    <row r="78" spans="1:16" ht="15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221">
        <f t="shared" si="2"/>
        <v>3</v>
      </c>
      <c r="G78" s="159">
        <v>5</v>
      </c>
      <c r="H78" s="35">
        <v>3</v>
      </c>
      <c r="I78" s="223">
        <f t="shared" si="3"/>
        <v>84</v>
      </c>
      <c r="J78" s="224">
        <f t="shared" si="4"/>
        <v>5.952380952380952</v>
      </c>
      <c r="K78" s="225">
        <f t="shared" si="5"/>
        <v>1.6666666666666667</v>
      </c>
      <c r="L78" s="58">
        <v>0</v>
      </c>
      <c r="N78" s="1213"/>
      <c r="O78" s="1214"/>
      <c r="P78" s="1215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16"/>
      <c r="O79" s="1217"/>
      <c r="P79" s="1218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221">
        <f t="shared" si="2"/>
        <v>1</v>
      </c>
      <c r="G80" s="159">
        <v>4</v>
      </c>
      <c r="H80" s="35">
        <v>1</v>
      </c>
      <c r="I80" s="223">
        <f t="shared" si="3"/>
        <v>28</v>
      </c>
      <c r="J80" s="224">
        <f t="shared" si="4"/>
        <v>14.285714285714285</v>
      </c>
      <c r="K80" s="225">
        <f t="shared" si="5"/>
        <v>4</v>
      </c>
      <c r="L80" s="58">
        <v>0</v>
      </c>
      <c r="N80" s="1192" t="s">
        <v>833</v>
      </c>
      <c r="O80" s="1193"/>
      <c r="P80" s="1194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195"/>
      <c r="O81" s="1196"/>
      <c r="P81" s="1197"/>
    </row>
    <row r="82" spans="1:16" ht="15">
      <c r="A82" s="56" t="s">
        <v>146</v>
      </c>
      <c r="B82" s="162">
        <v>0</v>
      </c>
      <c r="C82" s="163">
        <v>35</v>
      </c>
      <c r="D82" s="164">
        <v>0</v>
      </c>
      <c r="E82" s="165">
        <v>0</v>
      </c>
      <c r="F82" s="221">
        <f t="shared" si="2"/>
        <v>35</v>
      </c>
      <c r="G82" s="159">
        <v>223</v>
      </c>
      <c r="H82" s="35">
        <v>8</v>
      </c>
      <c r="I82" s="223">
        <f t="shared" si="3"/>
        <v>224</v>
      </c>
      <c r="J82" s="224">
        <f t="shared" si="4"/>
        <v>99.55357142857143</v>
      </c>
      <c r="K82" s="225">
        <f t="shared" si="5"/>
        <v>6.371428571428571</v>
      </c>
      <c r="L82" s="58">
        <v>0</v>
      </c>
      <c r="N82" s="1195"/>
      <c r="O82" s="1196"/>
      <c r="P82" s="1197"/>
    </row>
    <row r="83" spans="1:16" ht="15.75" thickBot="1">
      <c r="A83" s="56" t="s">
        <v>147</v>
      </c>
      <c r="B83" s="162">
        <v>0</v>
      </c>
      <c r="C83" s="163">
        <v>41</v>
      </c>
      <c r="D83" s="164">
        <v>0</v>
      </c>
      <c r="E83" s="165">
        <v>0</v>
      </c>
      <c r="F83" s="221">
        <f t="shared" si="2"/>
        <v>41</v>
      </c>
      <c r="G83" s="159">
        <v>149</v>
      </c>
      <c r="H83" s="35">
        <v>7</v>
      </c>
      <c r="I83" s="223">
        <f t="shared" si="3"/>
        <v>196</v>
      </c>
      <c r="J83" s="224">
        <f t="shared" si="4"/>
        <v>76.0204081632653</v>
      </c>
      <c r="K83" s="225">
        <f t="shared" si="5"/>
        <v>3.6341463414634148</v>
      </c>
      <c r="L83" s="58">
        <v>6</v>
      </c>
      <c r="N83" s="1198"/>
      <c r="O83" s="1199"/>
      <c r="P83" s="1200"/>
    </row>
    <row r="84" spans="1:12" ht="15">
      <c r="A84" s="56" t="s">
        <v>148</v>
      </c>
      <c r="B84" s="162">
        <v>0</v>
      </c>
      <c r="C84" s="163">
        <v>33</v>
      </c>
      <c r="D84" s="164">
        <v>0</v>
      </c>
      <c r="E84" s="165">
        <v>5</v>
      </c>
      <c r="F84" s="221">
        <f t="shared" si="2"/>
        <v>38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5.078947368421052</v>
      </c>
      <c r="L84" s="58">
        <v>0</v>
      </c>
    </row>
    <row r="85" spans="1:12" ht="15">
      <c r="A85" s="56" t="s">
        <v>149</v>
      </c>
      <c r="B85" s="162">
        <v>0</v>
      </c>
      <c r="C85" s="163">
        <v>19</v>
      </c>
      <c r="D85" s="164">
        <v>1</v>
      </c>
      <c r="E85" s="165">
        <v>0</v>
      </c>
      <c r="F85" s="221">
        <f t="shared" si="2"/>
        <v>20</v>
      </c>
      <c r="G85" s="159">
        <v>117</v>
      </c>
      <c r="H85" s="35">
        <v>14</v>
      </c>
      <c r="I85" s="223">
        <f t="shared" si="3"/>
        <v>392</v>
      </c>
      <c r="J85" s="224">
        <f t="shared" si="4"/>
        <v>29.846938775510207</v>
      </c>
      <c r="K85" s="225">
        <f t="shared" si="5"/>
        <v>5.85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862</v>
      </c>
      <c r="C86" s="228">
        <f t="shared" si="6"/>
        <v>862</v>
      </c>
      <c r="D86" s="222">
        <f t="shared" si="6"/>
        <v>4</v>
      </c>
      <c r="E86" s="222">
        <f t="shared" si="6"/>
        <v>23</v>
      </c>
      <c r="F86" s="222">
        <f t="shared" si="6"/>
        <v>889</v>
      </c>
      <c r="G86" s="229">
        <f t="shared" si="6"/>
        <v>3242</v>
      </c>
      <c r="H86" s="222">
        <f t="shared" si="6"/>
        <v>133</v>
      </c>
      <c r="I86" s="222">
        <f t="shared" si="3"/>
        <v>3724</v>
      </c>
      <c r="J86" s="222">
        <f t="shared" si="4"/>
        <v>87.05692803437164</v>
      </c>
      <c r="K86" s="222">
        <f t="shared" si="5"/>
        <v>3.6467941507311585</v>
      </c>
      <c r="L86" s="230">
        <f>SUM(L66:L85)</f>
        <v>56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0" t="s">
        <v>734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66"/>
      <c r="M88" s="66"/>
      <c r="N88" s="55"/>
      <c r="O88" s="55"/>
      <c r="P88" s="55"/>
      <c r="Q88" s="55"/>
      <c r="R88" s="6"/>
    </row>
    <row r="89" spans="1:18" ht="15.75" customHeight="1">
      <c r="A89" s="1240" t="s">
        <v>735</v>
      </c>
      <c r="B89" s="1241"/>
      <c r="C89" s="1232" t="s">
        <v>733</v>
      </c>
      <c r="D89" s="1233"/>
      <c r="E89" s="1233"/>
      <c r="F89" s="1233"/>
      <c r="G89" s="1233"/>
      <c r="H89" s="1233"/>
      <c r="I89" s="1233"/>
      <c r="J89" s="123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42"/>
      <c r="B90" s="1243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23" t="s">
        <v>41</v>
      </c>
      <c r="B91" s="72" t="s">
        <v>731</v>
      </c>
      <c r="C91" s="73">
        <v>2</v>
      </c>
      <c r="D91" s="73">
        <v>15</v>
      </c>
      <c r="E91" s="73">
        <v>18</v>
      </c>
      <c r="F91" s="73">
        <v>11</v>
      </c>
      <c r="G91" s="73">
        <v>9</v>
      </c>
      <c r="H91" s="73">
        <v>6</v>
      </c>
      <c r="I91" s="73">
        <v>1</v>
      </c>
      <c r="J91" s="73">
        <v>0</v>
      </c>
      <c r="K91" s="23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224"/>
      <c r="B92" s="68" t="s">
        <v>730</v>
      </c>
      <c r="C92" s="70">
        <v>0</v>
      </c>
      <c r="D92" s="70">
        <v>23</v>
      </c>
      <c r="E92" s="70">
        <v>30</v>
      </c>
      <c r="F92" s="70">
        <v>28</v>
      </c>
      <c r="G92" s="70">
        <v>14</v>
      </c>
      <c r="H92" s="70">
        <v>1</v>
      </c>
      <c r="I92" s="70">
        <v>0</v>
      </c>
      <c r="J92" s="70">
        <v>0</v>
      </c>
      <c r="K92" s="237">
        <f t="shared" si="7"/>
        <v>96</v>
      </c>
    </row>
    <row r="93" spans="1:11" ht="15.75" thickBot="1">
      <c r="A93" s="1225"/>
      <c r="B93" s="240" t="s">
        <v>6</v>
      </c>
      <c r="C93" s="241">
        <f aca="true" t="shared" si="8" ref="C93:J93">SUM(C91+C92)</f>
        <v>2</v>
      </c>
      <c r="D93" s="242">
        <f t="shared" si="8"/>
        <v>38</v>
      </c>
      <c r="E93" s="242">
        <f t="shared" si="8"/>
        <v>48</v>
      </c>
      <c r="F93" s="242">
        <f t="shared" si="8"/>
        <v>39</v>
      </c>
      <c r="G93" s="242">
        <f t="shared" si="8"/>
        <v>23</v>
      </c>
      <c r="H93" s="242">
        <f t="shared" si="8"/>
        <v>7</v>
      </c>
      <c r="I93" s="242">
        <f t="shared" si="8"/>
        <v>1</v>
      </c>
      <c r="J93" s="243">
        <f t="shared" si="8"/>
        <v>0</v>
      </c>
      <c r="K93" s="238">
        <f t="shared" si="7"/>
        <v>158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0</v>
      </c>
    </row>
    <row r="95" spans="1:11" ht="15">
      <c r="A95" s="1235" t="s">
        <v>55</v>
      </c>
      <c r="B95" s="60" t="s">
        <v>728</v>
      </c>
      <c r="C95" s="73">
        <v>2</v>
      </c>
      <c r="D95" s="73">
        <v>38</v>
      </c>
      <c r="E95" s="73">
        <v>48</v>
      </c>
      <c r="F95" s="73">
        <v>38</v>
      </c>
      <c r="G95" s="73">
        <v>23</v>
      </c>
      <c r="H95" s="73">
        <v>7</v>
      </c>
      <c r="I95" s="73">
        <v>1</v>
      </c>
      <c r="J95" s="73">
        <v>0</v>
      </c>
      <c r="K95" s="236">
        <f t="shared" si="7"/>
        <v>157</v>
      </c>
    </row>
    <row r="96" spans="1:11" ht="15">
      <c r="A96" s="1236"/>
      <c r="B96" s="131" t="s">
        <v>727</v>
      </c>
      <c r="C96" s="70">
        <v>0</v>
      </c>
      <c r="D96" s="70">
        <v>0</v>
      </c>
      <c r="E96" s="70">
        <v>0</v>
      </c>
      <c r="F96" s="70">
        <v>1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37"/>
      <c r="B97" s="244" t="s">
        <v>6</v>
      </c>
      <c r="C97" s="245">
        <f>C96+C95</f>
        <v>2</v>
      </c>
      <c r="D97" s="246">
        <f aca="true" t="shared" si="9" ref="D97:J97">D96+D95</f>
        <v>38</v>
      </c>
      <c r="E97" s="246">
        <f t="shared" si="9"/>
        <v>48</v>
      </c>
      <c r="F97" s="246">
        <f t="shared" si="9"/>
        <v>39</v>
      </c>
      <c r="G97" s="246">
        <f t="shared" si="9"/>
        <v>23</v>
      </c>
      <c r="H97" s="246">
        <f t="shared" si="9"/>
        <v>7</v>
      </c>
      <c r="I97" s="246">
        <f t="shared" si="9"/>
        <v>1</v>
      </c>
      <c r="J97" s="247">
        <f t="shared" si="9"/>
        <v>0</v>
      </c>
      <c r="K97" s="238">
        <f t="shared" si="7"/>
        <v>158</v>
      </c>
      <c r="R97" s="18"/>
    </row>
    <row r="98" spans="1:11" ht="15">
      <c r="A98" s="75"/>
      <c r="B98" s="72" t="s">
        <v>726</v>
      </c>
      <c r="C98" s="73">
        <v>1</v>
      </c>
      <c r="D98" s="73">
        <v>7</v>
      </c>
      <c r="E98" s="73">
        <v>7</v>
      </c>
      <c r="F98" s="73">
        <v>4</v>
      </c>
      <c r="G98" s="73">
        <v>4</v>
      </c>
      <c r="H98" s="73">
        <v>3</v>
      </c>
      <c r="I98" s="73">
        <v>0</v>
      </c>
      <c r="J98" s="73">
        <v>0</v>
      </c>
      <c r="K98" s="236">
        <f t="shared" si="7"/>
        <v>26</v>
      </c>
    </row>
    <row r="99" spans="1:11" ht="15.75" thickBot="1">
      <c r="A99" s="76"/>
      <c r="B99" s="77" t="s">
        <v>732</v>
      </c>
      <c r="C99" s="32">
        <v>1</v>
      </c>
      <c r="D99" s="32">
        <v>4</v>
      </c>
      <c r="E99" s="32">
        <v>6</v>
      </c>
      <c r="F99" s="32">
        <v>9</v>
      </c>
      <c r="G99" s="32">
        <v>1</v>
      </c>
      <c r="H99" s="32">
        <v>0</v>
      </c>
      <c r="I99" s="32">
        <v>0</v>
      </c>
      <c r="J99" s="32">
        <v>0</v>
      </c>
      <c r="K99" s="238">
        <f t="shared" si="7"/>
        <v>21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79" t="s">
        <v>56</v>
      </c>
      <c r="B101" s="1180"/>
      <c r="C101" s="1180"/>
      <c r="D101" s="1180"/>
      <c r="E101" s="1180"/>
      <c r="F101" s="1180"/>
      <c r="G101" s="1181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0" t="s">
        <v>57</v>
      </c>
      <c r="B102" s="1081"/>
      <c r="C102" s="1081"/>
      <c r="D102" s="1081"/>
      <c r="E102" s="1081"/>
      <c r="F102" s="1172">
        <v>1137</v>
      </c>
      <c r="G102" s="1173"/>
      <c r="H102" s="54"/>
      <c r="I102" s="54"/>
      <c r="J102" s="54"/>
      <c r="K102" s="54"/>
      <c r="L102" s="54"/>
      <c r="M102" s="6"/>
    </row>
    <row r="103" spans="1:13" ht="15">
      <c r="A103" s="1080" t="s">
        <v>58</v>
      </c>
      <c r="B103" s="1081"/>
      <c r="C103" s="1081"/>
      <c r="D103" s="1081"/>
      <c r="E103" s="1081"/>
      <c r="F103" s="1172">
        <v>0</v>
      </c>
      <c r="G103" s="1173"/>
      <c r="H103" s="54"/>
      <c r="I103" s="54"/>
      <c r="J103" s="54"/>
      <c r="K103" s="54"/>
      <c r="L103" s="54"/>
      <c r="M103" s="6"/>
    </row>
    <row r="104" spans="1:13" ht="15">
      <c r="A104" s="1080" t="s">
        <v>59</v>
      </c>
      <c r="B104" s="1081"/>
      <c r="C104" s="1081"/>
      <c r="D104" s="1081"/>
      <c r="E104" s="1081"/>
      <c r="F104" s="1172">
        <v>13</v>
      </c>
      <c r="G104" s="1173"/>
      <c r="H104" s="54"/>
      <c r="I104" s="54"/>
      <c r="J104" s="54"/>
      <c r="K104" s="54"/>
      <c r="L104" s="54"/>
      <c r="M104" s="6"/>
    </row>
    <row r="105" spans="1:13" ht="15">
      <c r="A105" s="1080" t="s">
        <v>60</v>
      </c>
      <c r="B105" s="1081"/>
      <c r="C105" s="1081"/>
      <c r="D105" s="1081"/>
      <c r="E105" s="1081"/>
      <c r="F105" s="1130">
        <v>23016418</v>
      </c>
      <c r="G105" s="1131"/>
      <c r="H105" s="54"/>
      <c r="I105" s="54"/>
      <c r="J105" s="54"/>
      <c r="K105" s="54"/>
      <c r="L105" s="54"/>
      <c r="M105" s="6"/>
    </row>
    <row r="106" spans="1:13" ht="15">
      <c r="A106" s="1080" t="s">
        <v>61</v>
      </c>
      <c r="B106" s="1081"/>
      <c r="C106" s="1081"/>
      <c r="D106" s="1081"/>
      <c r="E106" s="1081"/>
      <c r="F106" s="1130">
        <v>12931822.39</v>
      </c>
      <c r="G106" s="1131"/>
      <c r="H106" s="54"/>
      <c r="I106" s="54"/>
      <c r="J106" s="54"/>
      <c r="K106" s="54"/>
      <c r="L106" s="54"/>
      <c r="M106" s="6"/>
    </row>
    <row r="107" spans="1:13" ht="15">
      <c r="A107" s="1219" t="s">
        <v>62</v>
      </c>
      <c r="B107" s="1220"/>
      <c r="C107" s="1220"/>
      <c r="D107" s="1220"/>
      <c r="E107" s="1220"/>
      <c r="F107" s="1221">
        <f>SUM(F105+F106)</f>
        <v>35948240.39</v>
      </c>
      <c r="G107" s="1222"/>
      <c r="H107" s="47"/>
      <c r="I107" s="47"/>
      <c r="J107" s="47"/>
      <c r="K107" s="47"/>
      <c r="L107" s="47"/>
      <c r="M107" s="6"/>
    </row>
    <row r="108" spans="1:13" ht="15">
      <c r="A108" s="1080" t="s">
        <v>63</v>
      </c>
      <c r="B108" s="1081"/>
      <c r="C108" s="1081"/>
      <c r="D108" s="1081"/>
      <c r="E108" s="1081"/>
      <c r="F108" s="1130">
        <v>684148.71</v>
      </c>
      <c r="G108" s="1131"/>
      <c r="H108" s="54"/>
      <c r="I108" s="54"/>
      <c r="J108" s="54"/>
      <c r="K108" s="54"/>
      <c r="L108" s="54"/>
      <c r="M108" s="6"/>
    </row>
    <row r="109" spans="1:13" ht="15">
      <c r="A109" s="1080" t="s">
        <v>64</v>
      </c>
      <c r="B109" s="1081"/>
      <c r="C109" s="1081"/>
      <c r="D109" s="1081"/>
      <c r="E109" s="1081"/>
      <c r="F109" s="1130">
        <v>3937910.08</v>
      </c>
      <c r="G109" s="1131"/>
      <c r="H109" s="54"/>
      <c r="I109" s="54"/>
      <c r="J109" s="54"/>
      <c r="K109" s="54"/>
      <c r="L109" s="54"/>
      <c r="M109" s="6"/>
    </row>
    <row r="110" spans="1:13" ht="15">
      <c r="A110" s="1080" t="s">
        <v>736</v>
      </c>
      <c r="B110" s="1081"/>
      <c r="C110" s="1081"/>
      <c r="D110" s="1081"/>
      <c r="E110" s="1081"/>
      <c r="F110" s="1130">
        <v>814419.31</v>
      </c>
      <c r="G110" s="1131"/>
      <c r="H110" s="54"/>
      <c r="I110" s="54"/>
      <c r="J110" s="54"/>
      <c r="K110" s="54"/>
      <c r="L110" s="54"/>
      <c r="M110" s="6"/>
    </row>
    <row r="111" spans="1:13" ht="15">
      <c r="A111" s="1080" t="s">
        <v>65</v>
      </c>
      <c r="B111" s="1081"/>
      <c r="C111" s="1081"/>
      <c r="D111" s="1081"/>
      <c r="E111" s="1081"/>
      <c r="F111" s="1130">
        <v>29987043.39</v>
      </c>
      <c r="G111" s="1131"/>
      <c r="H111" s="54"/>
      <c r="I111" s="54"/>
      <c r="J111" s="54"/>
      <c r="K111" s="54"/>
      <c r="L111" s="54"/>
      <c r="M111" s="6"/>
    </row>
    <row r="112" spans="1:13" ht="15">
      <c r="A112" s="1219" t="s">
        <v>66</v>
      </c>
      <c r="B112" s="1220"/>
      <c r="C112" s="1220"/>
      <c r="D112" s="1220"/>
      <c r="E112" s="1220"/>
      <c r="F112" s="1221">
        <f>SUM(F108+F109+F110+F111)</f>
        <v>35423521.49</v>
      </c>
      <c r="G112" s="1222"/>
      <c r="H112" s="47"/>
      <c r="I112" s="47"/>
      <c r="J112" s="47"/>
      <c r="K112" s="47"/>
      <c r="L112" s="47"/>
      <c r="M112" s="6"/>
    </row>
    <row r="113" spans="1:13" ht="15.75" thickBot="1">
      <c r="A113" s="1083" t="s">
        <v>67</v>
      </c>
      <c r="B113" s="1084"/>
      <c r="C113" s="1084"/>
      <c r="D113" s="1084"/>
      <c r="E113" s="1084"/>
      <c r="F113" s="1177">
        <v>395763883.62</v>
      </c>
      <c r="G113" s="1178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4" t="s">
        <v>845</v>
      </c>
      <c r="B115" s="1175"/>
      <c r="C115" s="1175"/>
      <c r="D115" s="1175"/>
      <c r="E115" s="1175"/>
      <c r="F115" s="1176"/>
      <c r="G115" s="1162"/>
      <c r="H115" s="1163"/>
      <c r="I115" s="1163"/>
      <c r="J115" s="1164"/>
    </row>
    <row r="116" spans="1:10" ht="15.75" thickBot="1">
      <c r="A116" s="1114" t="s">
        <v>68</v>
      </c>
      <c r="B116" s="1115"/>
      <c r="C116" s="1115"/>
      <c r="D116" s="1115"/>
      <c r="E116" s="1115"/>
      <c r="F116" s="1116"/>
      <c r="G116" s="1114" t="s">
        <v>69</v>
      </c>
      <c r="H116" s="1115"/>
      <c r="I116" s="1115"/>
      <c r="J116" s="1116"/>
    </row>
    <row r="117" spans="1:10" ht="22.5" customHeight="1" thickBot="1">
      <c r="A117" s="196" t="s">
        <v>70</v>
      </c>
      <c r="B117" s="1078"/>
      <c r="C117" s="1078"/>
      <c r="D117" s="1078"/>
      <c r="E117" s="1078"/>
      <c r="F117" s="1078"/>
      <c r="G117" s="1078"/>
      <c r="H117" s="1078"/>
      <c r="I117" s="1078"/>
      <c r="J117" s="1087"/>
    </row>
    <row r="118" spans="1:10" ht="15">
      <c r="A118" s="1088" t="s">
        <v>841</v>
      </c>
      <c r="B118" s="1089"/>
      <c r="C118" s="1089"/>
      <c r="D118" s="1089"/>
      <c r="E118" s="1089"/>
      <c r="F118" s="1090"/>
      <c r="G118" s="1088" t="s">
        <v>843</v>
      </c>
      <c r="H118" s="1089"/>
      <c r="I118" s="1089"/>
      <c r="J118" s="1090"/>
    </row>
    <row r="119" spans="1:10" ht="15.75" thickBot="1">
      <c r="A119" s="1099" t="s">
        <v>71</v>
      </c>
      <c r="B119" s="1100"/>
      <c r="C119" s="1100"/>
      <c r="D119" s="1100"/>
      <c r="E119" s="1100"/>
      <c r="F119" s="1101"/>
      <c r="G119" s="1099" t="s">
        <v>72</v>
      </c>
      <c r="H119" s="1100"/>
      <c r="I119" s="1100"/>
      <c r="J119" s="1101"/>
    </row>
    <row r="120" spans="1:10" ht="15">
      <c r="A120" s="1107" t="s">
        <v>73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2019-02-11T19:45:16Z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