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8" sheetId="1" r:id="rId1"/>
  </sheets>
  <definedNames>
    <definedName name="_xlnm._FilterDatabase" localSheetId="0" hidden="1">'CONSOLIDADO MENSUAL 2018'!$A$17:$K$514</definedName>
    <definedName name="_xlfn.IFERROR" hidden="1">#NAME?</definedName>
    <definedName name="_xlnm.Print_Area" localSheetId="0">'CONSOLIDADO MENSUAL 2018'!$A$1:$K$515</definedName>
    <definedName name="_xlnm.Print_Titles" localSheetId="0">'CONSOLIDADO MENSUAL 2018'!$17:$18</definedName>
  </definedNames>
  <calcPr fullCalcOnLoad="1"/>
</workbook>
</file>

<file path=xl/sharedStrings.xml><?xml version="1.0" encoding="utf-8"?>
<sst xmlns="http://schemas.openxmlformats.org/spreadsheetml/2006/main" count="806" uniqueCount="401">
  <si>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</si>
  <si>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</si>
  <si>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</si>
  <si>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</si>
  <si>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</si>
  <si>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</si>
  <si>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</si>
  <si>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</si>
  <si>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</si>
  <si>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</si>
  <si>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</si>
  <si>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</si>
  <si>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</si>
  <si>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</si>
  <si>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</si>
  <si>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</si>
  <si>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</si>
  <si>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</si>
  <si>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</si>
  <si>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</si>
  <si>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</si>
  <si>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</si>
  <si>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</si>
  <si>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</si>
  <si>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</si>
  <si>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</si>
  <si>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</si>
  <si>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</si>
  <si>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</si>
  <si>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</si>
  <si>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</si>
  <si>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</si>
  <si>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</si>
  <si>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</si>
  <si>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</si>
  <si>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</si>
  <si>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</si>
  <si>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</si>
  <si>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</si>
  <si>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</si>
  <si>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</si>
  <si>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</si>
  <si>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</si>
  <si>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</si>
  <si>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</si>
  <si>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</si>
  <si>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</si>
  <si>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</si>
  <si>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</si>
  <si>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</si>
  <si>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</si>
  <si>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</si>
  <si>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</si>
  <si>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</si>
  <si>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</si>
  <si>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</si>
  <si>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</si>
  <si>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</si>
  <si>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</si>
  <si>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</si>
  <si>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</si>
  <si>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</si>
  <si>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</si>
  <si>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</si>
  <si>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</si>
  <si>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</si>
  <si>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</si>
  <si>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</si>
  <si>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</si>
  <si>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</si>
  <si>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</si>
  <si>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</si>
  <si>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</si>
  <si>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</si>
  <si>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</si>
  <si>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</si>
  <si>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</si>
  <si>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</si>
  <si>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</si>
  <si>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</si>
  <si>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</si>
  <si>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</si>
  <si>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</si>
  <si>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</si>
  <si>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</si>
  <si>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</si>
  <si>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</si>
  <si>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</si>
  <si>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</si>
  <si>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</si>
  <si>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</si>
  <si>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</si>
  <si>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</si>
  <si>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</si>
  <si>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</si>
  <si>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</si>
  <si>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</si>
  <si>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</si>
  <si>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</si>
  <si>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</si>
  <si>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</si>
  <si>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</si>
  <si>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</si>
  <si>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</si>
  <si>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</si>
  <si>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</si>
  <si>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</si>
  <si>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</si>
  <si>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</si>
  <si>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</si>
  <si>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</si>
  <si>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</si>
  <si>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</si>
  <si>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</si>
  <si>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</si>
  <si>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</si>
  <si>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</si>
  <si>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</si>
  <si>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</si>
  <si>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</si>
  <si>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</si>
  <si>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</si>
  <si>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</si>
  <si>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</si>
  <si>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</si>
  <si>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</si>
  <si>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</si>
  <si>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</si>
  <si>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</si>
  <si>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</si>
  <si>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</si>
  <si>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</si>
  <si>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</si>
  <si>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</si>
  <si>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</si>
  <si>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</si>
  <si>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</si>
  <si>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</si>
  <si>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</si>
  <si>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</si>
  <si>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</si>
  <si>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</si>
  <si>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</si>
  <si>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</si>
  <si>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</si>
  <si>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</si>
  <si>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</si>
  <si>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</si>
  <si>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</si>
  <si>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</si>
  <si>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</si>
  <si>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</si>
  <si>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</si>
  <si>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</si>
  <si>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</si>
  <si>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</si>
  <si>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</si>
  <si>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</si>
  <si>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</si>
  <si>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</si>
  <si>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</si>
  <si>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</si>
  <si>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</si>
  <si>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</si>
  <si>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</si>
  <si>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</si>
  <si>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</si>
  <si>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</si>
  <si>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</si>
  <si>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</si>
  <si>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</si>
  <si>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</si>
  <si>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</si>
  <si>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</si>
  <si>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</si>
  <si>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</si>
  <si>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</si>
  <si>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</si>
  <si>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</si>
  <si>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</si>
  <si>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</si>
  <si>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</si>
  <si>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</si>
  <si>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</si>
  <si>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</si>
  <si>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</si>
  <si>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</si>
  <si>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</si>
  <si>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</si>
  <si>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</si>
  <si>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</si>
  <si>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</si>
  <si>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</si>
  <si>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</si>
  <si>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</si>
  <si>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</si>
  <si>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</si>
  <si>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</si>
  <si>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</si>
  <si>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</si>
  <si>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</si>
  <si>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</si>
  <si>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</si>
  <si>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</si>
  <si>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</si>
  <si>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</si>
  <si>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</si>
  <si>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</si>
  <si>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</si>
  <si>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</si>
  <si>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</si>
  <si>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</si>
  <si>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</si>
  <si>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</si>
  <si>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</si>
  <si>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</si>
  <si>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</si>
  <si>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</si>
  <si>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</si>
  <si>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</si>
  <si>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</si>
  <si>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</si>
  <si>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</si>
  <si>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</si>
  <si>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</si>
  <si>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</si>
  <si>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</si>
  <si>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</si>
  <si>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</si>
  <si>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</si>
  <si>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</si>
  <si>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</si>
  <si>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</si>
  <si>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</si>
  <si>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</si>
  <si>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</si>
  <si>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</si>
  <si>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</si>
  <si>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</si>
  <si>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</si>
  <si>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</si>
  <si>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</si>
  <si>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</si>
  <si>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</si>
  <si>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</si>
  <si>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</si>
  <si>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</si>
  <si>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</si>
  <si>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</si>
  <si>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</si>
  <si>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</si>
  <si>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</si>
  <si>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</si>
  <si>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</si>
  <si>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</si>
  <si>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</si>
  <si>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</si>
  <si>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</si>
  <si>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</si>
  <si>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</si>
  <si>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</si>
  <si>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</si>
  <si>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</si>
  <si>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</si>
  <si>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</si>
  <si>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</si>
  <si>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</si>
  <si>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</si>
  <si>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</si>
  <si>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</si>
  <si>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</si>
  <si>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</si>
  <si>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</si>
  <si>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</si>
  <si>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</si>
  <si>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</si>
  <si>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</si>
  <si>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</si>
  <si>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</si>
  <si>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</si>
  <si>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</si>
  <si>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</si>
  <si>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</si>
  <si>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</si>
  <si>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</si>
  <si>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</si>
  <si>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</si>
  <si>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</si>
  <si>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</si>
  <si>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</si>
  <si>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</si>
  <si>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</si>
  <si>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</si>
  <si>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</si>
  <si>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</si>
  <si>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</si>
  <si>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</si>
  <si>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</si>
  <si>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</si>
  <si>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</si>
  <si>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</si>
  <si>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</si>
  <si>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</si>
  <si>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</si>
  <si>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</si>
  <si>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</si>
  <si>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</si>
  <si>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</si>
  <si>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</si>
  <si>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</si>
  <si>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</si>
  <si>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</si>
  <si>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</si>
  <si>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</si>
  <si>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</si>
  <si>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</si>
  <si>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</si>
  <si>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</si>
  <si>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</si>
  <si>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</si>
  <si>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</si>
  <si>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</si>
  <si>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</si>
  <si>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</si>
  <si>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</si>
  <si>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</si>
  <si>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</si>
  <si>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</si>
  <si>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</si>
  <si>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</si>
  <si>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</si>
  <si>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</si>
  <si>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</si>
  <si>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</si>
  <si>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</si>
  <si>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</si>
  <si>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</si>
  <si>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</si>
  <si>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</si>
  <si>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</si>
  <si>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</si>
  <si>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</si>
  <si>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</si>
  <si>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</si>
  <si>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</si>
  <si>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</si>
  <si>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</si>
  <si>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</si>
  <si>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</si>
  <si>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</si>
  <si>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</si>
  <si>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</si>
  <si>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</si>
  <si>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</si>
  <si>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</si>
  <si>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</si>
  <si>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</si>
  <si>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</si>
  <si>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</si>
  <si>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</si>
  <si>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</si>
  <si>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</si>
  <si>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</si>
  <si>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</si>
  <si>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</si>
  <si>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</si>
  <si>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</si>
  <si>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</si>
  <si>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</si>
  <si>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</si>
  <si>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</si>
  <si>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</si>
  <si>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</si>
  <si>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</si>
  <si>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</si>
  <si>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</si>
  <si>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</si>
  <si>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</si>
  <si>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</si>
  <si>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</si>
  <si>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</si>
  <si>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</si>
  <si>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</si>
  <si>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</si>
  <si>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</si>
  <si>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</si>
  <si>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</si>
  <si>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</si>
  <si>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</si>
  <si>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</si>
  <si>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</si>
  <si>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</si>
  <si>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</si>
  <si>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</si>
  <si>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</si>
  <si>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</si>
  <si>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</si>
  <si>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</si>
  <si>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BANLANCE INICIAL</t>
  </si>
  <si>
    <t>AL 31 DE ENERO 2018</t>
  </si>
  <si>
    <t>Año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</si>
</sst>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6">
      <alignment/>
      <protection/>
    </xf>
    <xf numFmtId="0" fontId="59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6" applyFont="1" applyFill="1" applyBorder="1">
      <alignment/>
      <protection/>
    </xf>
    <xf numFmtId="0" fontId="59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59" fillId="34" borderId="0" xfId="56" applyFont="1" applyFill="1" applyBorder="1" applyAlignment="1">
      <alignment horizontal="left" indent="3"/>
      <protection/>
    </xf>
    <xf numFmtId="0" fontId="59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59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59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4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4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4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5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5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4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66" fillId="8" borderId="14" xfId="54" applyFont="1" applyFill="1" applyBorder="1" applyAlignment="1" applyProtection="1">
      <alignment horizontal="center"/>
      <protection/>
    </xf>
    <xf numFmtId="0" fontId="66" fillId="8" borderId="14" xfId="54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4" applyFont="1" applyFill="1" applyBorder="1" applyAlignment="1" applyProtection="1">
      <alignment vertical="top"/>
      <protection/>
    </xf>
    <xf numFmtId="0" fontId="66" fillId="2" borderId="14" xfId="54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top"/>
      <protection/>
    </xf>
    <xf numFmtId="0" fontId="67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4" applyFont="1" applyFill="1" applyBorder="1" applyAlignment="1" applyProtection="1">
      <alignment vertical="top"/>
      <protection locked="0"/>
    </xf>
    <xf numFmtId="0" fontId="67" fillId="36" borderId="14" xfId="54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7" xfId="48" applyFont="1" applyFill="1" applyBorder="1" applyAlignment="1" applyProtection="1">
      <alignment/>
      <protection locked="0"/>
    </xf>
    <xf numFmtId="43" fontId="28" fillId="38" borderId="18" xfId="48" applyFont="1" applyFill="1" applyBorder="1" applyAlignment="1">
      <alignment/>
    </xf>
    <xf numFmtId="43" fontId="63" fillId="35" borderId="0" xfId="48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5" applyFont="1" applyFill="1" applyBorder="1" applyAlignment="1">
      <alignment horizontal="center" vertical="center" wrapText="1"/>
      <protection/>
    </xf>
    <xf numFmtId="0" fontId="37" fillId="38" borderId="20" xfId="55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5" applyFont="1" applyFill="1" applyBorder="1" applyAlignment="1">
      <alignment horizontal="center" textRotation="90"/>
      <protection/>
    </xf>
    <xf numFmtId="0" fontId="37" fillId="38" borderId="15" xfId="55" applyFont="1" applyFill="1" applyBorder="1" applyAlignment="1">
      <alignment horizontal="center" vertical="center"/>
      <protection/>
    </xf>
    <xf numFmtId="0" fontId="37" fillId="38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5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4" t="s">
        <v>396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 t="s">
        <v>400</v>
      </c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3">
        <v>10543304.32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13846294.54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47406016.86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38</v>
      </c>
      <c r="B17" s="129" t="s">
        <v>32</v>
      </c>
      <c r="C17" s="129" t="s">
        <v>1</v>
      </c>
      <c r="D17" s="129" t="s">
        <v>33</v>
      </c>
      <c r="E17" s="129" t="s">
        <v>4</v>
      </c>
      <c r="F17" s="130" t="s">
        <v>36</v>
      </c>
      <c r="G17" s="128" t="s">
        <v>34</v>
      </c>
      <c r="H17" s="128" t="s">
        <v>19</v>
      </c>
      <c r="I17" s="128" t="s">
        <v>18</v>
      </c>
      <c r="J17" s="126" t="s">
        <v>288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22967889.259999998</v>
      </c>
      <c r="H19" s="61">
        <f>+H20+H88+H219+H338+H396+H403+H486</f>
        <v>21997004.26</v>
      </c>
      <c r="I19" s="61">
        <f>+I20+I88+I219+I338+I396+I403+I486</f>
        <v>0</v>
      </c>
      <c r="J19" s="61">
        <f>+J20+J88+J219+J338+J396+J403+J486</f>
        <v>44964893.51999999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22967889.259999998</v>
      </c>
      <c r="H20" s="70">
        <f>+H21+H48+H64+H71+H79</f>
        <v>13604430.950000001</v>
      </c>
      <c r="I20" s="70">
        <f>+I21+I48+I64+I71+I79</f>
        <v>0</v>
      </c>
      <c r="J20" s="70">
        <f>+J21+J48+J64+J71+J79</f>
        <v>36572320.20999999</v>
      </c>
      <c r="K20" s="91">
        <f>+K21+K48+K64+K71+K79</f>
        <v>81.33527591638341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19906477.34</v>
      </c>
      <c r="H21" s="63">
        <f>+H22+H29+H37+H39+H41+H46</f>
        <v>13037628.700000001</v>
      </c>
      <c r="I21" s="63">
        <f>+I22+I29+I37+I39+I41+I46</f>
        <v>0</v>
      </c>
      <c r="J21" s="63">
        <f>+J22+J29+J37+J39+J41+J46</f>
        <v>32944106.039999995</v>
      </c>
      <c r="K21" s="92">
        <f>+K22+K29+K37+K39+K41+K46</f>
        <v>73.26628278424978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8920447.97</v>
      </c>
      <c r="H22" s="57">
        <f>SUM(H23:H28)</f>
        <v>8029798.26</v>
      </c>
      <c r="I22" s="57">
        <f>SUM(I23:I28)</f>
        <v>0</v>
      </c>
      <c r="J22" s="57">
        <f>SUM(J23:J28)</f>
        <v>16950246.229999997</v>
      </c>
      <c r="K22" s="93">
        <f>SUM(K23:K28)</f>
        <v>37.69662263841607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1419679.97</v>
      </c>
      <c r="H23" s="36">
        <v>3724.91</v>
      </c>
      <c r="I23" s="36"/>
      <c r="J23" s="36">
        <f aca="true" t="shared" si="0" ref="J23:J28">SUBTOTAL(9,G23:I23)</f>
        <v>1423404.88</v>
      </c>
      <c r="K23" s="83">
        <f>_xlfn.IFERROR(J23/$J$19*100,"0.00")</f>
        <v>3.165591572827548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7500768</v>
      </c>
      <c r="H24" s="36"/>
      <c r="I24" s="36"/>
      <c r="J24" s="36">
        <f t="shared" si="0"/>
        <v>7500768</v>
      </c>
      <c r="K24" s="83">
        <f>_xlfn.IFERROR(J24/$J$19*100,"0.00")</f>
        <v>16.681387217482733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8026073.35</v>
      </c>
      <c r="I27" s="36"/>
      <c r="J27" s="36">
        <f t="shared" si="0"/>
        <v>8026073.35</v>
      </c>
      <c r="K27" s="83">
        <f>_xlfn.IFERROR(J27/$J$19*100,"0.00")</f>
        <v>17.849643848105796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10986029.37</v>
      </c>
      <c r="H29" s="57">
        <f>SUM(H30:H36)</f>
        <v>4609123.45</v>
      </c>
      <c r="I29" s="57">
        <f>SUM(I30:I36)</f>
        <v>0</v>
      </c>
      <c r="J29" s="57">
        <f>SUM(J30:J36)</f>
        <v>15595152.82</v>
      </c>
      <c r="K29" s="93">
        <f>SUM(K30:K36)</f>
        <v>34.68295285312622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10986029.37</v>
      </c>
      <c r="H30" s="36">
        <v>647628</v>
      </c>
      <c r="I30" s="36"/>
      <c r="J30" s="36">
        <f aca="true" t="shared" si="1" ref="J30:J36">SUBTOTAL(9,G30:I30)</f>
        <v>11633657.37</v>
      </c>
      <c r="K30" s="83">
        <f>_xlfn.IFERROR(J30/$J$19*100,"0.00")</f>
        <v>25.87275640900929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3028415.39</v>
      </c>
      <c r="I31" s="36"/>
      <c r="J31" s="36">
        <f t="shared" si="1"/>
        <v>3028415.39</v>
      </c>
      <c r="K31" s="83">
        <f>_xlfn.IFERROR(J31/$J$19*100,"0.00")</f>
        <v>6.735066299340812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83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933080.06</v>
      </c>
      <c r="I34" s="36"/>
      <c r="J34" s="36">
        <f t="shared" si="1"/>
        <v>933080.06</v>
      </c>
      <c r="K34" s="83">
        <f>_xlfn.IFERROR(J34/$J$19*100,"0.00")</f>
        <v>2.0751301447761112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241849.25</v>
      </c>
      <c r="I41" s="57">
        <f>SUM(I42:I45)</f>
        <v>0</v>
      </c>
      <c r="J41" s="57">
        <f>SUM(J42:J45)</f>
        <v>241849.25</v>
      </c>
      <c r="K41" s="93">
        <f>SUM(K42:K45)</f>
        <v>0.537862387892518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101620.25</v>
      </c>
      <c r="I42" s="36"/>
      <c r="J42" s="36">
        <f>SUBTOTAL(9,G42:I42)</f>
        <v>101620.25</v>
      </c>
      <c r="K42" s="83">
        <f>_xlfn.IFERROR(J42/$J$19*100,"0.00")</f>
        <v>0.22599908961154375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>
        <v>140229</v>
      </c>
      <c r="I44" s="36"/>
      <c r="J44" s="36">
        <f>SUBTOTAL(9,G44:I44)</f>
        <v>140229</v>
      </c>
      <c r="K44" s="83">
        <f>_xlfn.IFERROR(J44/$J$19*100,"0.00")</f>
        <v>0.3118632982809742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156857.74</v>
      </c>
      <c r="I46" s="57">
        <f>I47</f>
        <v>0</v>
      </c>
      <c r="J46" s="57">
        <f>J47</f>
        <v>156857.74</v>
      </c>
      <c r="K46" s="93">
        <f>K47</f>
        <v>0.3488449048149776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156857.74</v>
      </c>
      <c r="I47" s="36"/>
      <c r="J47" s="36">
        <f>SUBTOTAL(9,G47:I47)</f>
        <v>156857.74</v>
      </c>
      <c r="K47" s="83">
        <f>_xlfn.IFERROR(J47/$J$19*100,"0.00")</f>
        <v>0.3488449048149776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566802.25</v>
      </c>
      <c r="I48" s="63">
        <f>+I49+I51+I62</f>
        <v>0</v>
      </c>
      <c r="J48" s="63">
        <f>+J49+J51+J62</f>
        <v>566802.25</v>
      </c>
      <c r="K48" s="92">
        <f>+K49+K51+K62</f>
        <v>1.2605439613637501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566802.25</v>
      </c>
      <c r="I51" s="57">
        <f>SUM(I52:I61)</f>
        <v>0</v>
      </c>
      <c r="J51" s="57">
        <f>SUM(J52:J61)</f>
        <v>566802.25</v>
      </c>
      <c r="K51" s="93">
        <f>SUM(K52:K61)</f>
        <v>1.2605439613637501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188277.25</v>
      </c>
      <c r="I56" s="36"/>
      <c r="J56" s="36">
        <f t="shared" si="2"/>
        <v>188277.25</v>
      </c>
      <c r="K56" s="83">
        <f>_xlfn.IFERROR(J56/$J$19*100,"0.00")</f>
        <v>0.4187205512145958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f>305085+73440</f>
        <v>378525</v>
      </c>
      <c r="I59" s="36"/>
      <c r="J59" s="36">
        <f t="shared" si="2"/>
        <v>378525</v>
      </c>
      <c r="K59" s="83">
        <f>_xlfn.IFERROR(J59/$J$19*100,"0.00")</f>
        <v>0.8418234101491543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3061411.92</v>
      </c>
      <c r="H79" s="63">
        <f>H80+H82+H84+H86</f>
        <v>0</v>
      </c>
      <c r="I79" s="63">
        <f>I80+I82+I84+I86</f>
        <v>0</v>
      </c>
      <c r="J79" s="63">
        <f>J80+J82+J84+J86</f>
        <v>3061411.92</v>
      </c>
      <c r="K79" s="92">
        <f>K80+K82+K84+K86</f>
        <v>6.808449170769882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1411369.49</v>
      </c>
      <c r="H80" s="57">
        <f>H81</f>
        <v>0</v>
      </c>
      <c r="I80" s="57">
        <f>I81</f>
        <v>0</v>
      </c>
      <c r="J80" s="57">
        <f>J81</f>
        <v>1411369.49</v>
      </c>
      <c r="K80" s="93">
        <f>K81</f>
        <v>3.138825380231881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1411369.49</v>
      </c>
      <c r="H81" s="36"/>
      <c r="I81" s="36"/>
      <c r="J81" s="36">
        <f>SUBTOTAL(9,G81:I81)</f>
        <v>1411369.49</v>
      </c>
      <c r="K81" s="83">
        <f>_xlfn.IFERROR(J81/$J$19*100,"0.00")</f>
        <v>3.138825380231881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1413360.05</v>
      </c>
      <c r="H82" s="57">
        <f>H83</f>
        <v>0</v>
      </c>
      <c r="I82" s="57">
        <f>I83</f>
        <v>0</v>
      </c>
      <c r="J82" s="57">
        <f>J83</f>
        <v>1413360.05</v>
      </c>
      <c r="K82" s="93">
        <f>K83</f>
        <v>3.1432523005338595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1413360.05</v>
      </c>
      <c r="H83" s="36"/>
      <c r="I83" s="36"/>
      <c r="J83" s="36">
        <f>SUBTOTAL(9,G83:I83)</f>
        <v>1413360.05</v>
      </c>
      <c r="K83" s="83">
        <f>_xlfn.IFERROR(J83/$J$19*100,"0.00")</f>
        <v>3.1432523005338595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236682.38</v>
      </c>
      <c r="H84" s="57">
        <f>H85</f>
        <v>0</v>
      </c>
      <c r="I84" s="57">
        <f>I85</f>
        <v>0</v>
      </c>
      <c r="J84" s="57">
        <f>J85</f>
        <v>236682.38</v>
      </c>
      <c r="K84" s="93">
        <f>K85</f>
        <v>0.5263714900041423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236682.38</v>
      </c>
      <c r="H85" s="36"/>
      <c r="I85" s="36"/>
      <c r="J85" s="36">
        <f>SUBTOTAL(9,G85:I85)</f>
        <v>236682.38</v>
      </c>
      <c r="K85" s="83">
        <f>_xlfn.IFERROR(J85/$J$19*100,"0.00")</f>
        <v>0.5263714900041423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677081.8</v>
      </c>
      <c r="I88" s="70">
        <f>+I89+I107+I112+I117+I126+I147+I166+I184</f>
        <v>0</v>
      </c>
      <c r="J88" s="70">
        <f>+J89+J107+J112+J117+J126+J147+J166+J184</f>
        <v>677081.8</v>
      </c>
      <c r="K88" s="91">
        <f>+K89+K107+K112+K117+K126+K147+K166+K184</f>
        <v>1.5058009638093326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269507.89</v>
      </c>
      <c r="I89" s="63">
        <f>+I90+I92+I94+I96+I98+I100+I103+I105</f>
        <v>0</v>
      </c>
      <c r="J89" s="63">
        <f>+J90+J92+J94+J96+J98+J100+J103+J105</f>
        <v>269507.89</v>
      </c>
      <c r="K89" s="92">
        <f>+K90+K92+K94+K96+K98+K100+K103+K105</f>
        <v>0.5993740202678902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129782.36</v>
      </c>
      <c r="I94" s="57">
        <f>I95</f>
        <v>0</v>
      </c>
      <c r="J94" s="57">
        <f>J95</f>
        <v>129782.36</v>
      </c>
      <c r="K94" s="93">
        <f>K95</f>
        <v>0.2886304177330564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129782.36</v>
      </c>
      <c r="I95" s="36"/>
      <c r="J95" s="36">
        <f>SUBTOTAL(9,G95:I95)</f>
        <v>129782.36</v>
      </c>
      <c r="K95" s="83">
        <f>_xlfn.IFERROR(J95/$J$19*100,"0.00")</f>
        <v>0.2886304177330564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139725.53</v>
      </c>
      <c r="I98" s="57">
        <f>I99</f>
        <v>0</v>
      </c>
      <c r="J98" s="57">
        <f>J99</f>
        <v>139725.53</v>
      </c>
      <c r="K98" s="93">
        <f>K99</f>
        <v>0.3107436025348338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139725.53</v>
      </c>
      <c r="I99" s="36"/>
      <c r="J99" s="36">
        <f>SUBTOTAL(9,G99:I99)</f>
        <v>139725.53</v>
      </c>
      <c r="K99" s="83">
        <f>_xlfn.IFERROR(J99/$J$19*100,"0.00")</f>
        <v>0.3107436025348338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28620</v>
      </c>
      <c r="I117" s="63">
        <f>+I118+I120+I122+I124</f>
        <v>0</v>
      </c>
      <c r="J117" s="63">
        <f>+J118+J120+J122+J124</f>
        <v>28620</v>
      </c>
      <c r="K117" s="92">
        <f>+K118+K120+K122+K124</f>
        <v>0.06364965589715024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28620</v>
      </c>
      <c r="I120" s="57">
        <f>I121</f>
        <v>0</v>
      </c>
      <c r="J120" s="57">
        <f>J121</f>
        <v>28620</v>
      </c>
      <c r="K120" s="93">
        <f>K121</f>
        <v>0.06364965589715024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28620</v>
      </c>
      <c r="I121" s="36"/>
      <c r="J121" s="36">
        <f>SUBTOTAL(9,G121:I121)</f>
        <v>28620</v>
      </c>
      <c r="K121" s="83">
        <f>_xlfn.IFERROR(J121/$J$19*100,"0.00")</f>
        <v>0.06364965589715024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328054.17</v>
      </c>
      <c r="I166" s="63">
        <f>+I167+I175+I182</f>
        <v>0</v>
      </c>
      <c r="J166" s="63">
        <f>+J167+J175+J182</f>
        <v>328054.17</v>
      </c>
      <c r="K166" s="92">
        <f>+K167+K175+K182</f>
        <v>0.7295784429114335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63167</v>
      </c>
      <c r="I167" s="57">
        <f>SUM(I168:I174)</f>
        <v>0</v>
      </c>
      <c r="J167" s="57">
        <f>SUM(J168:J174)</f>
        <v>63167</v>
      </c>
      <c r="K167" s="93">
        <f>SUM(K168:K174)</f>
        <v>0.14048070629124002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63167</v>
      </c>
      <c r="I169" s="36"/>
      <c r="J169" s="36">
        <f t="shared" si="3"/>
        <v>63167</v>
      </c>
      <c r="K169" s="83">
        <f>_xlfn.IFERROR(J169/$J$19*100,"0.00")</f>
        <v>0.14048070629124002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264887.17</v>
      </c>
      <c r="I175" s="57">
        <f>SUM(I176:I181)</f>
        <v>0</v>
      </c>
      <c r="J175" s="57">
        <f>SUM(J176:J181)</f>
        <v>264887.17</v>
      </c>
      <c r="K175" s="93">
        <f>SUM(K176:K181)</f>
        <v>0.5890977366201935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4"/>
        <v>0</v>
      </c>
      <c r="K180" s="89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264887.17</v>
      </c>
      <c r="I181" s="36"/>
      <c r="J181" s="36">
        <f t="shared" si="4"/>
        <v>264887.17</v>
      </c>
      <c r="K181" s="83">
        <f>_xlfn.IFERROR(J181/$J$19*100,"0.00")</f>
        <v>0.5890977366201935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50899.74</v>
      </c>
      <c r="I184" s="63">
        <f>+I185+I187+I189+I191+I193+I197+I202+I209+I213</f>
        <v>0</v>
      </c>
      <c r="J184" s="63">
        <f>+J185+J187+J189+J191+J193+J197+J202+J209+J213</f>
        <v>50899.74</v>
      </c>
      <c r="K184" s="92">
        <f>+K185+K187+K189+K191+K193+K197+K202+K209+K213</f>
        <v>0.11319884473285863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3700</v>
      </c>
      <c r="I191" s="57">
        <f>I192</f>
        <v>0</v>
      </c>
      <c r="J191" s="57">
        <f>J192</f>
        <v>3700</v>
      </c>
      <c r="K191" s="93">
        <f>K192</f>
        <v>0.008228641747709849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3700</v>
      </c>
      <c r="I192" s="36"/>
      <c r="J192" s="36">
        <f>SUBTOTAL(9,G192:I192)</f>
        <v>3700</v>
      </c>
      <c r="K192" s="83">
        <f>_xlfn.IFERROR(J192/$J$19*100,"0.00")</f>
        <v>0.008228641747709849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680</v>
      </c>
      <c r="I197" s="57">
        <f>SUM(I198:I201)</f>
        <v>0</v>
      </c>
      <c r="J197" s="57">
        <f>SUM(J198:J201)</f>
        <v>680</v>
      </c>
      <c r="K197" s="93">
        <f>SUM(K198:K201)</f>
        <v>0.0015122909157953238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680</v>
      </c>
      <c r="I199" s="36"/>
      <c r="J199" s="36">
        <f>SUBTOTAL(9,G199:I199)</f>
        <v>680</v>
      </c>
      <c r="K199" s="83">
        <f>_xlfn.IFERROR(J199/$J$19*100,"0.00")</f>
        <v>0.0015122909157953238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93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83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/>
      <c r="I208" s="36"/>
      <c r="J208" s="36">
        <f t="shared" si="5"/>
        <v>0</v>
      </c>
      <c r="K208" s="83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46519.74</v>
      </c>
      <c r="I209" s="57">
        <f>SUM(I210:I212)</f>
        <v>0</v>
      </c>
      <c r="J209" s="57">
        <f>SUM(J210:J212)</f>
        <v>46519.74</v>
      </c>
      <c r="K209" s="93">
        <f>SUM(K210:K212)</f>
        <v>0.10345791206935345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>
        <v>46519.74</v>
      </c>
      <c r="I210" s="36"/>
      <c r="J210" s="36">
        <f>SUBTOTAL(9,G210:I210)</f>
        <v>46519.74</v>
      </c>
      <c r="K210" s="83">
        <f>_xlfn.IFERROR(J210/$J$19*100,"0.00")</f>
        <v>0.10345791206935345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7715491.51</v>
      </c>
      <c r="I219" s="70">
        <f>+I220+I232+I241+I254+I259+I270+I298+I314+I319</f>
        <v>0</v>
      </c>
      <c r="J219" s="70">
        <f>+J220+J232+J241+J254+J259+J270+J298+J314+J319</f>
        <v>7715491.51</v>
      </c>
      <c r="K219" s="91">
        <f>+K220+K232+K241+K254+K259+K270+K298+K314+K319</f>
        <v>17.15892311980727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881540.35</v>
      </c>
      <c r="I220" s="63">
        <f>+I221+I224+I226+I230</f>
        <v>0</v>
      </c>
      <c r="J220" s="63">
        <f>+J221+J224+J226+J230</f>
        <v>881540.35</v>
      </c>
      <c r="K220" s="92">
        <f>+K221+K224+K226+K230</f>
        <v>1.9605080341353387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879040.35</v>
      </c>
      <c r="I221" s="57">
        <f>SUM(I222:I222)</f>
        <v>0</v>
      </c>
      <c r="J221" s="57">
        <f>SUM(J222:J222)</f>
        <v>879040.35</v>
      </c>
      <c r="K221" s="93">
        <f>SUM(K222:K222)</f>
        <v>1.9549481410625618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879040.35</v>
      </c>
      <c r="I222" s="36"/>
      <c r="J222" s="36">
        <f>SUBTOTAL(9,G222:I222)</f>
        <v>879040.35</v>
      </c>
      <c r="K222" s="83">
        <f>_xlfn.IFERROR(J222/$J$19*100,"0.00")</f>
        <v>1.9549481410625618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2500</v>
      </c>
      <c r="I230" s="52">
        <f>+I231</f>
        <v>0</v>
      </c>
      <c r="J230" s="52">
        <f>+J231</f>
        <v>2500</v>
      </c>
      <c r="K230" s="94">
        <f>+K231</f>
        <v>0.005559893072776926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2500</v>
      </c>
      <c r="I231" s="47"/>
      <c r="J231" s="36">
        <f>SUBTOTAL(9,G231:I231)</f>
        <v>2500</v>
      </c>
      <c r="K231" s="83">
        <f>_xlfn.IFERROR(J231/$J$19*100,"0.00")</f>
        <v>0.005559893072776926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25536.5</v>
      </c>
      <c r="I241" s="63">
        <f>+I242+I244+I246+I248+I250+I252</f>
        <v>0</v>
      </c>
      <c r="J241" s="63">
        <f>+J242+J244+J246+J248+J250+J252</f>
        <v>25536.5</v>
      </c>
      <c r="K241" s="92">
        <f>+K242+K244+K246+K248+K250+K252</f>
        <v>0.056792083781187185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25536.5</v>
      </c>
      <c r="I244" s="52">
        <f>+I245</f>
        <v>0</v>
      </c>
      <c r="J244" s="52">
        <f>+J245</f>
        <v>25536.5</v>
      </c>
      <c r="K244" s="94">
        <f>+K245</f>
        <v>0.056792083781187185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25536.5</v>
      </c>
      <c r="I245" s="36"/>
      <c r="J245" s="36">
        <f>SUBTOTAL(9,G245:I245)</f>
        <v>25536.5</v>
      </c>
      <c r="K245" s="83">
        <f>_xlfn.IFERROR(J245/$J$19*100,"0.00")</f>
        <v>0.056792083781187185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3656835.08</v>
      </c>
      <c r="I254" s="63">
        <f>+I255+I257</f>
        <v>0</v>
      </c>
      <c r="J254" s="63">
        <f>+J255+J257</f>
        <v>3656835.08</v>
      </c>
      <c r="K254" s="92">
        <f>+K255+K257</f>
        <v>8.132644811831861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3656835.08</v>
      </c>
      <c r="I255" s="52">
        <f>+I256</f>
        <v>0</v>
      </c>
      <c r="J255" s="52">
        <f>+J256</f>
        <v>3656835.08</v>
      </c>
      <c r="K255" s="94">
        <f>+K256</f>
        <v>8.132644811831861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3656835.08</v>
      </c>
      <c r="I256" s="36"/>
      <c r="J256" s="36">
        <f>SUBTOTAL(9,G256:I256)</f>
        <v>3656835.08</v>
      </c>
      <c r="K256" s="83">
        <f>_xlfn.IFERROR(J256/$J$19*100,"0.00")</f>
        <v>8.132644811831861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160928.5</v>
      </c>
      <c r="I259" s="63">
        <f>+I260+I262+I264+I266+I268</f>
        <v>0</v>
      </c>
      <c r="J259" s="63">
        <f>+J260+J262+J264+J266+J268</f>
        <v>160928.5</v>
      </c>
      <c r="K259" s="92">
        <f>+K260+K262+K264+K266+K268</f>
        <v>0.3578981009449526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160928.5</v>
      </c>
      <c r="I268" s="52">
        <f>+I269</f>
        <v>0</v>
      </c>
      <c r="J268" s="52">
        <f>+J269</f>
        <v>160928.5</v>
      </c>
      <c r="K268" s="94">
        <f>+K269</f>
        <v>0.3578981009449526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160928.5</v>
      </c>
      <c r="I269" s="36"/>
      <c r="J269" s="36">
        <f>SUBTOTAL(9,G269:I269)</f>
        <v>160928.5</v>
      </c>
      <c r="K269" s="83">
        <f>_xlfn.IFERROR(J269/$J$19*100,"0.00")</f>
        <v>0.3578981009449526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32169.07</v>
      </c>
      <c r="I270" s="63">
        <f>+I271+I277+I281+I288+I296</f>
        <v>0</v>
      </c>
      <c r="J270" s="63">
        <f>+J271+J277+J281+J288+J296</f>
        <v>32169.07</v>
      </c>
      <c r="K270" s="63">
        <f>+K271+K277+K281+K288+K296</f>
        <v>0.07154263578027041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5824.39</v>
      </c>
      <c r="I281" s="52">
        <f>+I282+I283+I284+I285+I286+I287</f>
        <v>0</v>
      </c>
      <c r="J281" s="52">
        <f>+J282+J283+J284+J285+J286+J287</f>
        <v>5824.39</v>
      </c>
      <c r="K281" s="94">
        <f>+K282+K283+K284+K285+K286+K287</f>
        <v>0.01295319424566048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5824.39</v>
      </c>
      <c r="I284" s="36"/>
      <c r="J284" s="36">
        <f t="shared" si="6"/>
        <v>5824.39</v>
      </c>
      <c r="K284" s="83">
        <f>_xlfn.IFERROR(J284/$J$19*100,"0.00")</f>
        <v>0.01295319424566048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83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6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26344.68</v>
      </c>
      <c r="I288" s="52">
        <f>+I289+I290+I291+I292+I293+I294+I295</f>
        <v>0</v>
      </c>
      <c r="J288" s="52">
        <f>+J289+J290+J291+J292+J293+J294+J295</f>
        <v>26344.68</v>
      </c>
      <c r="K288" s="94">
        <f>+K289+K290+K291+K292+K293+K294+K295</f>
        <v>0.05858944153460993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26344.68</v>
      </c>
      <c r="I292" s="36"/>
      <c r="J292" s="36">
        <f t="shared" si="7"/>
        <v>26344.68</v>
      </c>
      <c r="K292" s="83">
        <f>_xlfn.IFERROR(J292/$J$19*100,"0.00")</f>
        <v>0.05858944153460993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2800</v>
      </c>
      <c r="I298" s="63">
        <f>+I299+I307</f>
        <v>0</v>
      </c>
      <c r="J298" s="63">
        <f>+J299+J307</f>
        <v>2800</v>
      </c>
      <c r="K298" s="92">
        <f>+K299+K307</f>
        <v>0.006227080241510157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2800</v>
      </c>
      <c r="I299" s="52">
        <f>+I300+I301+I302+I303+I304+I305+I306</f>
        <v>0</v>
      </c>
      <c r="J299" s="52">
        <f>+J300+J301+J302+J303+J304+J305+J306</f>
        <v>2800</v>
      </c>
      <c r="K299" s="94">
        <f>+K300+K301+K302+K303+K304+K305+K306</f>
        <v>0.006227080241510157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83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83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2800</v>
      </c>
      <c r="I303" s="36"/>
      <c r="J303" s="36">
        <f t="shared" si="8"/>
        <v>2800</v>
      </c>
      <c r="K303" s="83">
        <f>_xlfn.IFERROR(J303/$J$19*100,"0.00")</f>
        <v>0.006227080241510157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/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2955682.01</v>
      </c>
      <c r="I319" s="63">
        <f>+I320+I322+I324+I326+I328+I330+I332+I334+I336</f>
        <v>0</v>
      </c>
      <c r="J319" s="63">
        <f>+J320+J322+J324+J326+J328+J330+J332+J334+J336</f>
        <v>2955682.01</v>
      </c>
      <c r="K319" s="92">
        <f>+K320+K322+K324+K326+K328+K330+K332+K334+K336</f>
        <v>6.573310373092152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7959.13</v>
      </c>
      <c r="I320" s="52">
        <f>+I321</f>
        <v>0</v>
      </c>
      <c r="J320" s="52">
        <f>+J321</f>
        <v>7959.13</v>
      </c>
      <c r="K320" s="94">
        <f>+K321</f>
        <v>0.017700764700932403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7959.13</v>
      </c>
      <c r="I321" s="36"/>
      <c r="J321" s="36">
        <f>SUBTOTAL(9,G321:I321)</f>
        <v>7959.13</v>
      </c>
      <c r="K321" s="83">
        <f>_xlfn.IFERROR(J321/$J$19*100,"0.00")</f>
        <v>0.017700764700932403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194496.42</v>
      </c>
      <c r="I322" s="52">
        <f>+I323</f>
        <v>0</v>
      </c>
      <c r="J322" s="52">
        <f>+J323</f>
        <v>194496.42</v>
      </c>
      <c r="K322" s="94">
        <f>+K323</f>
        <v>0.4325517192951646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194496.42</v>
      </c>
      <c r="I323" s="36"/>
      <c r="J323" s="36">
        <f>SUBTOTAL(9,G323:I323)</f>
        <v>194496.42</v>
      </c>
      <c r="K323" s="83">
        <f>_xlfn.IFERROR(J323/$J$19*100,"0.00")</f>
        <v>0.4325517192951646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2753226.46</v>
      </c>
      <c r="I324" s="52">
        <f>+I325</f>
        <v>0</v>
      </c>
      <c r="J324" s="52">
        <f>+J325</f>
        <v>2753226.46</v>
      </c>
      <c r="K324" s="94">
        <f>+K325</f>
        <v>6.123057889096055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2753226.46</v>
      </c>
      <c r="I325" s="36"/>
      <c r="J325" s="36">
        <f>SUBTOTAL(9,G325:I325)</f>
        <v>2753226.46</v>
      </c>
      <c r="K325" s="83">
        <f>_xlfn.IFERROR(J325/$J$19*100,"0.00")</f>
        <v>6.123057889096055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0</v>
      </c>
      <c r="I330" s="52">
        <f>+I331</f>
        <v>0</v>
      </c>
      <c r="J330" s="52">
        <f>+J331</f>
        <v>0</v>
      </c>
      <c r="K330" s="94">
        <f>+K331</f>
        <v>0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/>
      <c r="I331" s="36"/>
      <c r="J331" s="36">
        <f>SUBTOTAL(9,G331:I331)</f>
        <v>0</v>
      </c>
      <c r="K331" s="83">
        <f>_xlfn.IFERROR(J331/$J$19*100,"0.00")</f>
        <v>0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2018-02-02T14:45:18Z</cp:lastPrinted>
  <dcterms:created xsi:type="dcterms:W3CDTF">2007-07-31T17:41:49Z</dcterms:created>
  <dcterms:modified xsi:type="dcterms:W3CDTF">2018-02-12T14:43:10Z</dcterms:modified>
  <cp:category/>
  <cp:version/>
  <cp:contentType/>
  <cp:contentStatus/>
</cp:coreProperties>
</file>