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35" activeTab="0"/>
  </bookViews>
  <sheets>
    <sheet name="CONSOLIDADO MENSUAL 2016" sheetId="1" r:id="rId1"/>
  </sheets>
  <externalReferences>
    <externalReference r:id="rId4"/>
    <externalReference r:id="rId5"/>
  </externalReferences>
  <definedNames>
    <definedName name="_xlnm._FilterDatabase" localSheetId="0" hidden="1">'CONSOLIDADO MENSUAL 2016'!$A$17:$K$516</definedName>
    <definedName name="_xlfn.IFERROR" hidden="1">#NAME?</definedName>
    <definedName name="_xlnm.Print_Area" localSheetId="0">'CONSOLIDADO MENSUAL 2016'!$A$1:$K$518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<sst xmlns="http://schemas.openxmlformats.org/spreadsheetml/2006/main" count="809" uniqueCount="403">
  <si>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</si>
  <si>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</si>
  <si>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</si>
  <si>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</si>
  <si>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</si>
  <si>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</si>
  <si>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</si>
  <si>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</si>
  <si>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</si>
  <si>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</si>
  <si>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</si>
  <si>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</si>
  <si>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</si>
  <si>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</si>
  <si>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</si>
  <si>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</si>
  <si>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</si>
  <si>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</si>
  <si>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</si>
  <si>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</si>
  <si>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</si>
  <si>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</si>
  <si>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</si>
  <si>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</si>
  <si>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</si>
  <si>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</si>
  <si>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</si>
  <si>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</si>
  <si>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</si>
  <si>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</si>
  <si>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</si>
  <si>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</si>
  <si>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</si>
  <si>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</si>
  <si>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</si>
  <si>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</si>
  <si>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</si>
  <si>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</si>
  <si>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</si>
  <si>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</si>
  <si>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</si>
  <si>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</si>
  <si>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</si>
  <si>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</si>
  <si>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</si>
  <si>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</si>
  <si>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</si>
  <si>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</si>
  <si>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</si>
  <si>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</si>
  <si>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</si>
  <si>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</si>
  <si>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</si>
  <si>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</si>
  <si>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</si>
  <si>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</si>
  <si>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</si>
  <si>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</si>
  <si>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</si>
  <si>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</si>
  <si>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</si>
  <si>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</si>
  <si>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</si>
  <si>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</si>
  <si>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</si>
  <si>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</si>
  <si>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</si>
  <si>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</si>
  <si>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</si>
  <si>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</si>
  <si>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</si>
  <si>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</si>
  <si>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</si>
  <si>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</si>
  <si>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</si>
  <si>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</si>
  <si>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</si>
  <si>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</si>
  <si>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</si>
  <si>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</si>
  <si>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</si>
  <si>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</si>
  <si>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</si>
  <si>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</si>
  <si>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</si>
  <si>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</si>
  <si>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</si>
  <si>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</si>
  <si>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</si>
  <si>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</si>
  <si>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</si>
  <si>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</si>
  <si>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</si>
  <si>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</si>
  <si>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</si>
  <si>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</si>
  <si>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</si>
  <si>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</si>
  <si>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</si>
  <si>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</si>
  <si>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</si>
  <si>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</si>
  <si>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</si>
  <si>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</si>
  <si>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</si>
  <si>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</si>
  <si>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</si>
  <si>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</si>
  <si>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</si>
  <si>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</si>
  <si>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</si>
  <si>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</si>
  <si>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</si>
  <si>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</si>
  <si>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</si>
  <si>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</si>
  <si>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</si>
  <si>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</si>
  <si>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</si>
  <si>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</si>
  <si>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</si>
  <si>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</si>
  <si>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</si>
  <si>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</si>
  <si>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</si>
  <si>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</si>
  <si>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</si>
  <si>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</si>
  <si>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</si>
  <si>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</si>
  <si>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</si>
  <si>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</si>
  <si>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</si>
  <si>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</si>
  <si>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</si>
  <si>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</si>
  <si>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</si>
  <si>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</si>
  <si>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</si>
  <si>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</si>
  <si>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</si>
  <si>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</si>
  <si>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</si>
  <si>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</si>
  <si>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</si>
  <si>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</si>
  <si>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</si>
  <si>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</si>
  <si>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</si>
  <si>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</si>
  <si>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</si>
  <si>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</si>
  <si>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</si>
  <si>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</si>
  <si>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</si>
  <si>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</si>
  <si>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</si>
  <si>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</si>
  <si>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</si>
  <si>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</si>
  <si>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</si>
  <si>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</si>
  <si>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</si>
  <si>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</si>
  <si>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</si>
  <si>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</si>
  <si>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</si>
  <si>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</si>
  <si>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</si>
  <si>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</si>
  <si>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</si>
  <si>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</si>
  <si>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</si>
  <si>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</si>
  <si>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</si>
  <si>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</si>
  <si>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</si>
  <si>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</si>
  <si>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</si>
  <si>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</si>
  <si>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</si>
  <si>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</si>
  <si>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</si>
  <si>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</si>
  <si>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</si>
  <si>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</si>
  <si>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</si>
  <si>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</si>
  <si>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</si>
  <si>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</si>
  <si>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</si>
  <si>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</si>
  <si>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</si>
  <si>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</si>
  <si>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</si>
  <si>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</si>
  <si>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</si>
  <si>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</si>
  <si>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</si>
  <si>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</si>
  <si>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</si>
  <si>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</si>
  <si>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</si>
  <si>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</si>
  <si>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</si>
  <si>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</si>
  <si>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</si>
  <si>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</si>
  <si>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</si>
  <si>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</si>
  <si>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</si>
  <si>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</si>
  <si>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</si>
  <si>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</si>
  <si>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</si>
  <si>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</si>
  <si>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</si>
  <si>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</si>
  <si>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</si>
  <si>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</si>
  <si>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</si>
  <si>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</si>
  <si>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</si>
  <si>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</si>
  <si>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</si>
  <si>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</si>
  <si>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</si>
  <si>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</si>
  <si>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</si>
  <si>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</si>
  <si>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</si>
  <si>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</si>
  <si>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</si>
  <si>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</si>
  <si>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</si>
  <si>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</si>
  <si>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</si>
  <si>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</si>
  <si>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</si>
  <si>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</si>
  <si>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</si>
  <si>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</si>
  <si>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</si>
  <si>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</si>
  <si>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</si>
  <si>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</si>
  <si>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</si>
  <si>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</si>
  <si>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</si>
  <si>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</si>
  <si>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</si>
  <si>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</si>
  <si>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</si>
  <si>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</si>
  <si>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</si>
  <si>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</si>
  <si>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</si>
  <si>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</si>
  <si>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</si>
  <si>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</si>
  <si>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</si>
  <si>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</si>
  <si>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</si>
  <si>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</si>
  <si>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</si>
  <si>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</si>
  <si>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</si>
  <si>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</si>
  <si>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</si>
  <si>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</si>
  <si>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</si>
  <si>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</si>
  <si>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</si>
  <si>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</si>
  <si>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</si>
  <si>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</si>
  <si>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</si>
  <si>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</si>
  <si>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</si>
  <si>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</si>
  <si>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</si>
  <si>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</si>
  <si>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</si>
  <si>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</si>
  <si>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</si>
  <si>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</si>
  <si>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</si>
  <si>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</si>
  <si>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</si>
  <si>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</si>
  <si>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</si>
  <si>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</si>
  <si>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</si>
  <si>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</si>
  <si>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</si>
  <si>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</si>
  <si>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</si>
  <si>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</si>
  <si>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</si>
  <si>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</si>
  <si>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</si>
  <si>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</si>
  <si>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</si>
  <si>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</si>
  <si>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</si>
  <si>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</si>
  <si>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</si>
  <si>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</si>
  <si>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</si>
  <si>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</si>
  <si>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</si>
  <si>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</si>
  <si>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</si>
  <si>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</si>
  <si>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</si>
  <si>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</si>
  <si>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</si>
  <si>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</si>
  <si>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</si>
  <si>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</si>
  <si>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</si>
  <si>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</si>
  <si>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</si>
  <si>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</si>
  <si>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</si>
  <si>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</si>
  <si>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</si>
  <si>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</si>
  <si>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</si>
  <si>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</si>
  <si>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</si>
  <si>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</si>
  <si>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</si>
  <si>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</si>
  <si>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</si>
  <si>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</si>
  <si>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</si>
  <si>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</si>
  <si>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</si>
  <si>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</si>
  <si>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</si>
  <si>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</si>
  <si>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</si>
  <si>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</si>
  <si>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</si>
  <si>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</si>
  <si>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</si>
  <si>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</si>
  <si>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</si>
  <si>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</si>
  <si>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</si>
  <si>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</si>
  <si>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</si>
  <si>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</si>
  <si>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</si>
  <si>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</si>
  <si>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</si>
  <si>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</si>
  <si>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</si>
  <si>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</si>
  <si>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</si>
  <si>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</si>
  <si>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</si>
  <si>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</si>
  <si>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</si>
  <si>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</si>
  <si>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</si>
  <si>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</si>
  <si>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</si>
  <si>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</si>
  <si>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</si>
  <si>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</si>
  <si>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</si>
  <si>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</si>
  <si>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</si>
  <si>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</si>
  <si>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</si>
  <si>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</si>
  <si>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</si>
  <si>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</si>
  <si>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</si>
  <si>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</si>
  <si>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</si>
  <si>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</si>
  <si>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</si>
  <si>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</si>
  <si>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</si>
  <si>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</si>
  <si>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</si>
  <si>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</si>
  <si>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</si>
  <si>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</si>
  <si>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</si>
  <si>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</si>
  <si>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</si>
  <si>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</si>
  <si>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</si>
  <si>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</si>
  <si>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</si>
  <si>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 xml:space="preserve">                </t>
  </si>
  <si>
    <t>Equipos de tracción</t>
  </si>
  <si>
    <t>Equipos de Elevación</t>
  </si>
  <si>
    <t>AL 30 DE SEPTIEMBRE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</si>
</sst>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56">
      <alignment/>
      <protection/>
    </xf>
    <xf numFmtId="0" fontId="60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61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3"/>
    </xf>
    <xf numFmtId="0" fontId="60" fillId="34" borderId="11" xfId="56" applyFont="1" applyFill="1" applyBorder="1">
      <alignment/>
      <protection/>
    </xf>
    <xf numFmtId="0" fontId="60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60" fillId="34" borderId="0" xfId="56" applyFont="1" applyFill="1" applyBorder="1" applyAlignment="1">
      <alignment horizontal="left" indent="3"/>
      <protection/>
    </xf>
    <xf numFmtId="0" fontId="60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60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60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3" fillId="35" borderId="12" xfId="0" applyFont="1" applyFill="1" applyBorder="1" applyAlignment="1" applyProtection="1">
      <alignment horizontal="left"/>
      <protection locked="0"/>
    </xf>
    <xf numFmtId="0" fontId="64" fillId="35" borderId="0" xfId="0" applyFont="1" applyFill="1" applyBorder="1" applyAlignment="1">
      <alignment/>
    </xf>
    <xf numFmtId="0" fontId="64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5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6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6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5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6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7" borderId="12" xfId="0" applyFont="1" applyFill="1" applyBorder="1" applyAlignment="1">
      <alignment horizontal="left"/>
    </xf>
    <xf numFmtId="0" fontId="23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56" applyFont="1" applyFill="1" applyBorder="1">
      <alignment/>
      <protection/>
    </xf>
    <xf numFmtId="4" fontId="23" fillId="37" borderId="0" xfId="0" applyNumberFormat="1" applyFont="1" applyFill="1" applyBorder="1" applyAlignment="1" applyProtection="1">
      <alignment/>
      <protection locked="0"/>
    </xf>
    <xf numFmtId="0" fontId="0" fillId="37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5" xfId="54" applyFont="1" applyFill="1" applyBorder="1" applyAlignment="1" applyProtection="1">
      <alignment vertical="top"/>
      <protection/>
    </xf>
    <xf numFmtId="0" fontId="32" fillId="36" borderId="15" xfId="54" applyFont="1" applyFill="1" applyBorder="1" applyAlignment="1" applyProtection="1">
      <alignment horizontal="center" vertical="top"/>
      <protection/>
    </xf>
    <xf numFmtId="0" fontId="32" fillId="36" borderId="15" xfId="0" applyFont="1" applyFill="1" applyBorder="1" applyAlignment="1" applyProtection="1">
      <alignment vertical="top" wrapText="1"/>
      <protection/>
    </xf>
    <xf numFmtId="0" fontId="65" fillId="36" borderId="15" xfId="0" applyFont="1" applyFill="1" applyBorder="1" applyAlignment="1" applyProtection="1">
      <alignment/>
      <protection locked="0"/>
    </xf>
    <xf numFmtId="190" fontId="32" fillId="36" borderId="15" xfId="50" applyNumberFormat="1" applyFont="1" applyFill="1" applyBorder="1" applyAlignment="1" applyProtection="1">
      <alignment vertical="top"/>
      <protection locked="0"/>
    </xf>
    <xf numFmtId="190" fontId="32" fillId="33" borderId="15" xfId="50" applyNumberFormat="1" applyFont="1" applyFill="1" applyBorder="1" applyAlignment="1" applyProtection="1">
      <alignment horizontal="right" vertical="top"/>
      <protection locked="0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6" fillId="36" borderId="15" xfId="54" applyFont="1" applyFill="1" applyBorder="1" applyAlignment="1" applyProtection="1">
      <alignment vertical="top"/>
      <protection/>
    </xf>
    <xf numFmtId="0" fontId="31" fillId="36" borderId="15" xfId="54" applyFont="1" applyFill="1" applyBorder="1" applyAlignment="1" applyProtection="1">
      <alignment horizontal="center" vertical="top"/>
      <protection/>
    </xf>
    <xf numFmtId="190" fontId="31" fillId="36" borderId="15" xfId="50" applyNumberFormat="1" applyFont="1" applyFill="1" applyBorder="1" applyAlignment="1" applyProtection="1">
      <alignment vertical="top"/>
      <protection hidden="1"/>
    </xf>
    <xf numFmtId="190" fontId="31" fillId="33" borderId="15" xfId="50" applyNumberFormat="1" applyFont="1" applyFill="1" applyBorder="1" applyAlignment="1" applyProtection="1">
      <alignment horizontal="right" vertical="top"/>
      <protection hidden="1"/>
    </xf>
    <xf numFmtId="0" fontId="32" fillId="36" borderId="15" xfId="0" applyFont="1" applyFill="1" applyBorder="1" applyAlignment="1" applyProtection="1">
      <alignment wrapText="1"/>
      <protection/>
    </xf>
    <xf numFmtId="0" fontId="31" fillId="36" borderId="15" xfId="0" applyFont="1" applyFill="1" applyBorder="1" applyAlignment="1" applyProtection="1">
      <alignment vertical="top"/>
      <protection/>
    </xf>
    <xf numFmtId="0" fontId="67" fillId="8" borderId="14" xfId="54" applyFont="1" applyFill="1" applyBorder="1" applyAlignment="1" applyProtection="1">
      <alignment/>
      <protection/>
    </xf>
    <xf numFmtId="0" fontId="67" fillId="8" borderId="14" xfId="54" applyFont="1" applyFill="1" applyBorder="1" applyAlignment="1" applyProtection="1">
      <alignment horizontal="center"/>
      <protection/>
    </xf>
    <xf numFmtId="0" fontId="67" fillId="8" borderId="14" xfId="54" applyFont="1" applyFill="1" applyBorder="1" applyAlignment="1" applyProtection="1">
      <alignment horizontal="center" vertical="top"/>
      <protection/>
    </xf>
    <xf numFmtId="0" fontId="67" fillId="8" borderId="14" xfId="0" applyFont="1" applyFill="1" applyBorder="1" applyAlignment="1" applyProtection="1">
      <alignment/>
      <protection/>
    </xf>
    <xf numFmtId="0" fontId="67" fillId="2" borderId="14" xfId="54" applyFont="1" applyFill="1" applyBorder="1" applyAlignment="1" applyProtection="1">
      <alignment vertical="top"/>
      <protection/>
    </xf>
    <xf numFmtId="0" fontId="67" fillId="2" borderId="14" xfId="54" applyFont="1" applyFill="1" applyBorder="1" applyAlignment="1" applyProtection="1">
      <alignment horizontal="center" vertical="top"/>
      <protection/>
    </xf>
    <xf numFmtId="0" fontId="67" fillId="2" borderId="14" xfId="0" applyFont="1" applyFill="1" applyBorder="1" applyAlignment="1" applyProtection="1">
      <alignment vertical="top"/>
      <protection/>
    </xf>
    <xf numFmtId="0" fontId="67" fillId="36" borderId="14" xfId="54" applyFont="1" applyFill="1" applyBorder="1" applyAlignment="1" applyProtection="1">
      <alignment vertical="top"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8" fillId="36" borderId="14" xfId="54" applyFont="1" applyFill="1" applyBorder="1" applyProtection="1">
      <alignment/>
      <protection/>
    </xf>
    <xf numFmtId="0" fontId="68" fillId="36" borderId="14" xfId="54" applyFont="1" applyFill="1" applyBorder="1" applyAlignment="1" applyProtection="1">
      <alignment horizontal="center" vertical="top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8" fillId="36" borderId="14" xfId="54" applyFont="1" applyFill="1" applyBorder="1" applyAlignment="1" applyProtection="1">
      <alignment vertical="top"/>
      <protection locked="0"/>
    </xf>
    <xf numFmtId="0" fontId="68" fillId="36" borderId="14" xfId="54" applyFont="1" applyFill="1" applyBorder="1" applyAlignment="1" applyProtection="1">
      <alignment horizontal="center" vertical="top"/>
      <protection locked="0"/>
    </xf>
    <xf numFmtId="0" fontId="68" fillId="36" borderId="14" xfId="0" applyFont="1" applyFill="1" applyBorder="1" applyAlignment="1" applyProtection="1">
      <alignment vertical="top" wrapText="1"/>
      <protection locked="0"/>
    </xf>
    <xf numFmtId="0" fontId="67" fillId="36" borderId="14" xfId="54" applyFont="1" applyFill="1" applyBorder="1" applyProtection="1">
      <alignment/>
      <protection/>
    </xf>
    <xf numFmtId="0" fontId="68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6" xfId="48" applyFont="1" applyFill="1" applyBorder="1" applyAlignment="1" applyProtection="1">
      <alignment/>
      <protection locked="0"/>
    </xf>
    <xf numFmtId="43" fontId="28" fillId="37" borderId="17" xfId="48" applyFont="1" applyFill="1" applyBorder="1" applyAlignment="1">
      <alignment/>
    </xf>
    <xf numFmtId="190" fontId="0" fillId="0" borderId="0" xfId="56" applyNumberFormat="1">
      <alignment/>
      <protection/>
    </xf>
    <xf numFmtId="43" fontId="64" fillId="33" borderId="0" xfId="48" applyFont="1" applyFill="1" applyBorder="1" applyAlignment="1" applyProtection="1">
      <alignment/>
      <protection locked="0"/>
    </xf>
    <xf numFmtId="39" fontId="64" fillId="35" borderId="0" xfId="0" applyNumberFormat="1" applyFont="1" applyFill="1" applyBorder="1" applyAlignment="1">
      <alignment/>
    </xf>
    <xf numFmtId="190" fontId="25" fillId="38" borderId="18" xfId="50" applyNumberFormat="1" applyFont="1" applyFill="1" applyBorder="1" applyAlignment="1" applyProtection="1">
      <alignment vertical="top"/>
      <protection hidden="1"/>
    </xf>
    <xf numFmtId="0" fontId="69" fillId="38" borderId="18" xfId="54" applyFont="1" applyFill="1" applyBorder="1" applyAlignment="1" applyProtection="1">
      <alignment vertical="top"/>
      <protection/>
    </xf>
    <xf numFmtId="0" fontId="25" fillId="38" borderId="18" xfId="54" applyFont="1" applyFill="1" applyBorder="1" applyAlignment="1" applyProtection="1">
      <alignment horizontal="center" vertical="top"/>
      <protection/>
    </xf>
    <xf numFmtId="0" fontId="25" fillId="38" borderId="18" xfId="54" applyFont="1" applyFill="1" applyBorder="1" applyAlignment="1" applyProtection="1">
      <alignment vertical="top"/>
      <protection/>
    </xf>
    <xf numFmtId="190" fontId="25" fillId="38" borderId="18" xfId="50" applyNumberFormat="1" applyFont="1" applyFill="1" applyBorder="1" applyAlignment="1" applyProtection="1">
      <alignment horizontal="right" vertical="top"/>
      <protection hidden="1"/>
    </xf>
    <xf numFmtId="0" fontId="0" fillId="0" borderId="0" xfId="56" applyFont="1">
      <alignment/>
      <protection/>
    </xf>
    <xf numFmtId="0" fontId="38" fillId="37" borderId="19" xfId="55" applyFont="1" applyFill="1" applyBorder="1" applyAlignment="1">
      <alignment horizontal="center" textRotation="90"/>
      <protection/>
    </xf>
    <xf numFmtId="0" fontId="38" fillId="37" borderId="18" xfId="55" applyFont="1" applyFill="1" applyBorder="1" applyAlignment="1">
      <alignment horizontal="center" vertical="center"/>
      <protection/>
    </xf>
    <xf numFmtId="0" fontId="38" fillId="37" borderId="20" xfId="55" applyFont="1" applyFill="1" applyBorder="1" applyAlignment="1">
      <alignment horizontal="center" vertical="center"/>
      <protection/>
    </xf>
    <xf numFmtId="0" fontId="62" fillId="34" borderId="11" xfId="0" applyFont="1" applyFill="1" applyBorder="1" applyAlignment="1">
      <alignment horizontal="right"/>
    </xf>
    <xf numFmtId="0" fontId="62" fillId="34" borderId="21" xfId="0" applyFont="1" applyFill="1" applyBorder="1" applyAlignment="1">
      <alignment horizontal="right"/>
    </xf>
    <xf numFmtId="0" fontId="38" fillId="37" borderId="18" xfId="55" applyFont="1" applyFill="1" applyBorder="1" applyAlignment="1">
      <alignment horizontal="center" vertical="center" wrapText="1"/>
      <protection/>
    </xf>
    <xf numFmtId="0" fontId="38" fillId="37" borderId="20" xfId="55" applyFont="1" applyFill="1" applyBorder="1" applyAlignment="1">
      <alignment horizontal="center" vertical="center" wrapText="1"/>
      <protection/>
    </xf>
    <xf numFmtId="0" fontId="39" fillId="37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5</xdr:col>
      <xdr:colOff>495300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delorbe\Downloads\FORMULARIO%20CONSOLIDADO%20MENSUAL%20JULIO%20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delorbe\Downloads\FORMULARIO%20CONSOLIDADO%20MENSUAL%20AGOST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MENSUAL 2016"/>
    </sheetNames>
    <sheetDataSet>
      <sheetData sheetId="0">
        <row r="23">
          <cell r="J23">
            <v>1358085.27</v>
          </cell>
        </row>
        <row r="24">
          <cell r="J24">
            <v>7255931.68</v>
          </cell>
        </row>
        <row r="29">
          <cell r="J29">
            <v>16117585.26</v>
          </cell>
        </row>
        <row r="30">
          <cell r="J30">
            <v>11951629.37</v>
          </cell>
        </row>
        <row r="31">
          <cell r="J31">
            <v>2489030.83</v>
          </cell>
        </row>
        <row r="34">
          <cell r="J34">
            <v>1676925.06</v>
          </cell>
        </row>
        <row r="48">
          <cell r="J48">
            <v>277003.75</v>
          </cell>
        </row>
        <row r="79">
          <cell r="J79">
            <v>3688163.9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MENSUAL 2016"/>
    </sheetNames>
    <sheetDataSet>
      <sheetData sheetId="0">
        <row r="23">
          <cell r="J23">
            <v>1404967.63</v>
          </cell>
        </row>
        <row r="24">
          <cell r="J24">
            <v>7249513.32</v>
          </cell>
        </row>
        <row r="29">
          <cell r="J29">
            <v>16475461.53</v>
          </cell>
        </row>
        <row r="30">
          <cell r="J30">
            <v>11795498.11</v>
          </cell>
        </row>
        <row r="31">
          <cell r="J31">
            <v>2458530.83</v>
          </cell>
        </row>
        <row r="34">
          <cell r="J34">
            <v>2221432.59</v>
          </cell>
        </row>
        <row r="48">
          <cell r="J48">
            <v>724767.1799999999</v>
          </cell>
        </row>
        <row r="79">
          <cell r="J79">
            <v>3820763.05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7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1" width="11.421875" style="1" customWidth="1"/>
    <col min="12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30" t="s">
        <v>395</v>
      </c>
      <c r="K1" s="131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0">
        <v>18143410.86</v>
      </c>
      <c r="H9" s="30"/>
      <c r="I9" s="30"/>
      <c r="J9" s="30"/>
      <c r="K9" s="31"/>
    </row>
    <row r="10" spans="1:11" ht="13.5">
      <c r="A10" s="74" t="s">
        <v>282</v>
      </c>
      <c r="B10" s="3"/>
      <c r="C10" s="3"/>
      <c r="D10" s="3"/>
      <c r="E10" s="75"/>
      <c r="F10" s="76"/>
      <c r="G10" s="115"/>
      <c r="H10" s="73"/>
      <c r="I10" s="73"/>
      <c r="J10" s="73"/>
      <c r="K10" s="77"/>
    </row>
    <row r="11" spans="1:11" ht="13.5">
      <c r="A11" s="74" t="s">
        <v>28</v>
      </c>
      <c r="B11" s="3"/>
      <c r="C11" s="3"/>
      <c r="D11" s="3"/>
      <c r="E11" s="75"/>
      <c r="F11" s="76"/>
      <c r="G11" s="119">
        <v>14952632.35</v>
      </c>
      <c r="H11" s="73"/>
      <c r="I11" s="73"/>
      <c r="J11" s="73"/>
      <c r="K11" s="77"/>
    </row>
    <row r="12" spans="1:11" ht="13.5">
      <c r="A12" s="74" t="s">
        <v>283</v>
      </c>
      <c r="B12" s="3"/>
      <c r="C12" s="3"/>
      <c r="D12" s="3"/>
      <c r="E12" s="75"/>
      <c r="F12" s="76"/>
      <c r="G12" s="119">
        <v>23016418</v>
      </c>
      <c r="H12" s="73"/>
      <c r="I12" s="73"/>
      <c r="J12" s="73"/>
      <c r="K12" s="77"/>
    </row>
    <row r="13" spans="1:11" ht="13.5">
      <c r="A13" s="74" t="s">
        <v>29</v>
      </c>
      <c r="B13" s="3"/>
      <c r="C13" s="3"/>
      <c r="D13" s="3"/>
      <c r="E13" s="75"/>
      <c r="F13" s="76"/>
      <c r="G13" s="115">
        <v>0</v>
      </c>
      <c r="H13" s="73"/>
      <c r="I13" s="73"/>
      <c r="J13" s="73"/>
      <c r="K13" s="77"/>
    </row>
    <row r="14" spans="1:11" ht="13.5">
      <c r="A14" s="78" t="s">
        <v>35</v>
      </c>
      <c r="B14" s="3"/>
      <c r="C14" s="3"/>
      <c r="D14" s="3"/>
      <c r="E14" s="75"/>
      <c r="F14" s="76"/>
      <c r="G14" s="116">
        <v>0</v>
      </c>
      <c r="H14" s="73"/>
      <c r="I14" s="73"/>
      <c r="J14" s="73"/>
      <c r="K14" s="77"/>
    </row>
    <row r="15" spans="1:11" ht="14.25" thickBot="1">
      <c r="A15" s="67" t="s">
        <v>37</v>
      </c>
      <c r="B15" s="68"/>
      <c r="C15" s="68"/>
      <c r="D15" s="68"/>
      <c r="E15" s="69"/>
      <c r="F15" s="70"/>
      <c r="G15" s="117">
        <f>+G9+G11+G12</f>
        <v>56112461.21</v>
      </c>
      <c r="H15" s="71"/>
      <c r="I15" s="71"/>
      <c r="J15" s="71"/>
      <c r="K15" s="72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 t="s">
        <v>399</v>
      </c>
      <c r="H16" s="17"/>
      <c r="I16" s="17"/>
      <c r="J16" s="17"/>
      <c r="K16" s="33"/>
    </row>
    <row r="17" spans="1:11" ht="19.5" customHeight="1">
      <c r="A17" s="127" t="s">
        <v>38</v>
      </c>
      <c r="B17" s="127" t="s">
        <v>32</v>
      </c>
      <c r="C17" s="127" t="s">
        <v>1</v>
      </c>
      <c r="D17" s="127" t="s">
        <v>33</v>
      </c>
      <c r="E17" s="127" t="s">
        <v>4</v>
      </c>
      <c r="F17" s="128" t="s">
        <v>36</v>
      </c>
      <c r="G17" s="134" t="s">
        <v>34</v>
      </c>
      <c r="H17" s="134" t="s">
        <v>19</v>
      </c>
      <c r="I17" s="134" t="s">
        <v>18</v>
      </c>
      <c r="J17" s="132" t="s">
        <v>287</v>
      </c>
      <c r="K17" s="132" t="s">
        <v>3</v>
      </c>
    </row>
    <row r="18" spans="1:11" ht="44.25" customHeight="1">
      <c r="A18" s="127"/>
      <c r="B18" s="127"/>
      <c r="C18" s="127"/>
      <c r="D18" s="127"/>
      <c r="E18" s="127"/>
      <c r="F18" s="129"/>
      <c r="G18" s="134"/>
      <c r="H18" s="134"/>
      <c r="I18" s="134"/>
      <c r="J18" s="133"/>
      <c r="K18" s="133"/>
    </row>
    <row r="19" spans="1:11" s="126" customFormat="1" ht="12.75">
      <c r="A19" s="122">
        <v>2</v>
      </c>
      <c r="B19" s="123"/>
      <c r="C19" s="123"/>
      <c r="D19" s="123"/>
      <c r="E19" s="123"/>
      <c r="F19" s="124" t="s">
        <v>2</v>
      </c>
      <c r="G19" s="121">
        <f>+G20+G88+G219+G338+G396+G403+G488</f>
        <v>23002310.64</v>
      </c>
      <c r="H19" s="121">
        <f>+H20+H219+H338+H396+H403+H488</f>
        <v>11907271.75</v>
      </c>
      <c r="I19" s="121">
        <f>+I20+I88+I219+I338+I396+I403+I488</f>
        <v>0</v>
      </c>
      <c r="J19" s="121">
        <f>+J20+J88+J219+J338+J396+J403+J488</f>
        <v>35452830.52</v>
      </c>
      <c r="K19" s="125">
        <f>+K20+K88+K219+K338+K396+K403+K488</f>
        <v>100</v>
      </c>
    </row>
    <row r="20" spans="1:13" ht="12.75">
      <c r="A20" s="62">
        <v>2</v>
      </c>
      <c r="B20" s="63">
        <v>1</v>
      </c>
      <c r="C20" s="64"/>
      <c r="D20" s="64"/>
      <c r="E20" s="64"/>
      <c r="F20" s="65" t="s">
        <v>288</v>
      </c>
      <c r="G20" s="66">
        <f>+G21+G48+G64+G71+G79</f>
        <v>23002310.64</v>
      </c>
      <c r="H20" s="66">
        <f>+H21+H48+H64+H71+H79+H147</f>
        <v>6439852.83</v>
      </c>
      <c r="I20" s="66">
        <f>+I21+I48+I64+I71+I79</f>
        <v>0</v>
      </c>
      <c r="J20" s="66">
        <f>+J21+J48+J64+J71+J79+J147</f>
        <v>29442163.470000003</v>
      </c>
      <c r="K20" s="86">
        <f>+K21+K48+K64+K71+K79</f>
        <v>83.04601646232675</v>
      </c>
      <c r="M20" s="118"/>
    </row>
    <row r="21" spans="1:11" ht="12.75">
      <c r="A21" s="60">
        <v>2</v>
      </c>
      <c r="B21" s="58">
        <v>1</v>
      </c>
      <c r="C21" s="58">
        <v>1</v>
      </c>
      <c r="D21" s="58"/>
      <c r="E21" s="58"/>
      <c r="F21" s="61" t="s">
        <v>39</v>
      </c>
      <c r="G21" s="59">
        <f>+G22+G29+G37+G39+G41+G46</f>
        <v>19940629.89</v>
      </c>
      <c r="H21" s="59">
        <f>+H22+H29+H37+H39+H41+H46</f>
        <v>5399319.92</v>
      </c>
      <c r="I21" s="59">
        <f>+I22+I29+I37+I39+I41+I46</f>
        <v>0</v>
      </c>
      <c r="J21" s="59">
        <f>+J22+J29+J37+J39+J41+J46</f>
        <v>25339949.810000002</v>
      </c>
      <c r="K21" s="87">
        <f>+K22+K29+K37+K39+K41+K46</f>
        <v>71.4751105576887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8674480.950000001</v>
      </c>
      <c r="H22" s="57">
        <f>SUM(H23:H28)</f>
        <v>0</v>
      </c>
      <c r="I22" s="57">
        <f>SUM(I23:I28)</f>
        <v>0</v>
      </c>
      <c r="J22" s="57">
        <f>SUM(J23:J28)</f>
        <v>8674480.950000001</v>
      </c>
      <c r="K22" s="88">
        <f>SUM(K23:K28)</f>
        <v>24.467668230626792</v>
      </c>
      <c r="M22" s="118"/>
    </row>
    <row r="23" spans="1:12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1214908.84</v>
      </c>
      <c r="H23" s="36"/>
      <c r="I23" s="36"/>
      <c r="J23" s="36">
        <f aca="true" t="shared" si="0" ref="J23:J28">SUBTOTAL(9,G23:I23)</f>
        <v>1214908.84</v>
      </c>
      <c r="K23" s="79">
        <f>_xlfn.IFERROR(J23/$J$19*100,"0.00")</f>
        <v>3.4268317146486615</v>
      </c>
      <c r="L23" s="118">
        <f>+J23+'[2]CONSOLIDADO MENSUAL 2016'!$J$23+'[1]CONSOLIDADO MENSUAL 2016'!$J$23</f>
        <v>3977961.7399999998</v>
      </c>
    </row>
    <row r="24" spans="1:12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7459572.11</v>
      </c>
      <c r="H24" s="36"/>
      <c r="I24" s="36"/>
      <c r="J24" s="36">
        <f t="shared" si="0"/>
        <v>7459572.11</v>
      </c>
      <c r="K24" s="79">
        <f>_xlfn.IFERROR(J24/$J$19*100,"0.00")</f>
        <v>21.040836515978132</v>
      </c>
      <c r="L24" s="118">
        <f>+J24+'[2]CONSOLIDADO MENSUAL 2016'!$J$24+'[1]CONSOLIDADO MENSUAL 2016'!$J$24</f>
        <v>21965017.11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79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79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 t="shared" si="0"/>
        <v>0</v>
      </c>
      <c r="K27" s="79">
        <f>_xlfn.IFERROR(J27/$J$19*100,"0.00")</f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79">
        <f>_xlfn.IFERROR(J28/$J$19*100,"0.00")</f>
        <v>0</v>
      </c>
    </row>
    <row r="29" spans="1:12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11266148.94</v>
      </c>
      <c r="H29" s="57">
        <f>SUM(H30:H36)</f>
        <v>5399319.92</v>
      </c>
      <c r="I29" s="57">
        <f>SUM(I30:I36)</f>
        <v>0</v>
      </c>
      <c r="J29" s="57">
        <f>SUM(J30:J36)</f>
        <v>16665468.86</v>
      </c>
      <c r="K29" s="88">
        <f>SUM(K30:K36)</f>
        <v>47.0074423270619</v>
      </c>
      <c r="L29" s="118">
        <f>+J29+'[2]CONSOLIDADO MENSUAL 2016'!$J$29+'[1]CONSOLIDADO MENSUAL 2016'!$J$29</f>
        <v>49258515.65</v>
      </c>
    </row>
    <row r="30" spans="1:12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11266148.94</v>
      </c>
      <c r="H30" s="36">
        <v>515267.25</v>
      </c>
      <c r="I30" s="36"/>
      <c r="J30" s="36">
        <f aca="true" t="shared" si="1" ref="J30:J36">SUBTOTAL(9,G30:I30)</f>
        <v>11781416.19</v>
      </c>
      <c r="K30" s="79">
        <f>_xlfn.IFERROR(J30/$J$19*100,"0.00")</f>
        <v>33.231242801202434</v>
      </c>
      <c r="L30" s="118">
        <f>+J30+'[2]CONSOLIDADO MENSUAL 2016'!$J$30+'[1]CONSOLIDADO MENSUAL 2016'!$J$30</f>
        <v>35528543.669999994</v>
      </c>
    </row>
    <row r="31" spans="1:12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2382257.08</v>
      </c>
      <c r="I31" s="36"/>
      <c r="J31" s="36">
        <f t="shared" si="1"/>
        <v>2382257.08</v>
      </c>
      <c r="K31" s="79">
        <f>_xlfn.IFERROR(J31/$J$19*100,"0.00")</f>
        <v>6.719511658331759</v>
      </c>
      <c r="L31" s="118">
        <f>+J31+'[2]CONSOLIDADO MENSUAL 2016'!$J$31+'[1]CONSOLIDADO MENSUAL 2016'!$J$31</f>
        <v>7329818.74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79">
        <f>_xlfn.IFERROR(J32/$J$19*100,"0.00")</f>
        <v>0</v>
      </c>
    </row>
    <row r="33" spans="1:12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79">
        <f>_xlfn.IFERROR(J33/$J$19*100,"0.00")</f>
        <v>0</v>
      </c>
      <c r="L33" s="118"/>
    </row>
    <row r="34" spans="1:12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2501795.59</v>
      </c>
      <c r="I34" s="36"/>
      <c r="J34" s="36">
        <f t="shared" si="1"/>
        <v>2501795.59</v>
      </c>
      <c r="K34" s="79">
        <f>_xlfn.IFERROR(J34/$J$19*100,"0.00")</f>
        <v>7.056687867527706</v>
      </c>
      <c r="L34" s="118">
        <f>+J34+'[2]CONSOLIDADO MENSUAL 2016'!$J$34+'[1]CONSOLIDADO MENSUAL 2016'!$J$34</f>
        <v>6400153.24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1"/>
        <v>0</v>
      </c>
      <c r="K35" s="79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1"/>
        <v>0</v>
      </c>
      <c r="K36" s="79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88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79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88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79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88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/>
      <c r="I42" s="36"/>
      <c r="J42" s="36">
        <f>SUBTOTAL(9,G42:I42)</f>
        <v>0</v>
      </c>
      <c r="K42" s="79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79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/>
      <c r="I44" s="36"/>
      <c r="J44" s="36">
        <f>SUBTOTAL(9,G44:I44)</f>
        <v>0</v>
      </c>
      <c r="K44" s="79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79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88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/>
      <c r="I47" s="36"/>
      <c r="J47" s="36">
        <f>SUBTOTAL(9,G47:I47)</f>
        <v>0</v>
      </c>
      <c r="K47" s="79">
        <f>_xlfn.IFERROR(J47/$J$19*100,"0.00")</f>
        <v>0</v>
      </c>
    </row>
    <row r="48" spans="1:12" ht="12.75">
      <c r="A48" s="60">
        <v>2</v>
      </c>
      <c r="B48" s="58">
        <v>1</v>
      </c>
      <c r="C48" s="58">
        <v>2</v>
      </c>
      <c r="D48" s="58"/>
      <c r="E48" s="58"/>
      <c r="F48" s="61" t="s">
        <v>5</v>
      </c>
      <c r="G48" s="59">
        <f>+G49+G51+G62</f>
        <v>0</v>
      </c>
      <c r="H48" s="59">
        <f>+H49+H51+H62</f>
        <v>281450.61</v>
      </c>
      <c r="I48" s="59">
        <f>+I49+I51+I62</f>
        <v>0</v>
      </c>
      <c r="J48" s="59">
        <f>+J49+J51+J62</f>
        <v>281450.61</v>
      </c>
      <c r="K48" s="87">
        <f>+K49+K51+K62</f>
        <v>0.7938734534643863</v>
      </c>
      <c r="L48" s="118">
        <f>+J48+'[2]CONSOLIDADO MENSUAL 2016'!$J$48+'[1]CONSOLIDADO MENSUAL 2016'!$J$48</f>
        <v>1283221.54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88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79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281450.61</v>
      </c>
      <c r="I51" s="57">
        <f>SUM(I52:I61)</f>
        <v>0</v>
      </c>
      <c r="J51" s="57">
        <f>SUM(J52:J61)</f>
        <v>281450.61</v>
      </c>
      <c r="K51" s="88">
        <f>SUM(K52:K61)</f>
        <v>0.7938734534643863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79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79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79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79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281450.61</v>
      </c>
      <c r="I56" s="36"/>
      <c r="J56" s="36">
        <f t="shared" si="2"/>
        <v>281450.61</v>
      </c>
      <c r="K56" s="79">
        <f>_xlfn.IFERROR(J56/$J$19*100,"0.00")</f>
        <v>0.7938734534643863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2"/>
        <v>0</v>
      </c>
      <c r="K57" s="79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2"/>
        <v>0</v>
      </c>
      <c r="K58" s="79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/>
      <c r="I59" s="36"/>
      <c r="J59" s="36">
        <f t="shared" si="2"/>
        <v>0</v>
      </c>
      <c r="K59" s="79">
        <f>_xlfn.IFERROR(J59/$J$19*100,"0.00")</f>
        <v>0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2"/>
        <v>0</v>
      </c>
      <c r="K60" s="79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2"/>
        <v>0</v>
      </c>
      <c r="K61" s="79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88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79">
        <f>_xlfn.IFERROR(J63/$J$19*100,"0.00")</f>
        <v>0</v>
      </c>
    </row>
    <row r="64" spans="1:11" ht="12.75">
      <c r="A64" s="60">
        <v>2</v>
      </c>
      <c r="B64" s="58">
        <v>1</v>
      </c>
      <c r="C64" s="58">
        <v>3</v>
      </c>
      <c r="D64" s="58"/>
      <c r="E64" s="58"/>
      <c r="F64" s="61" t="s">
        <v>24</v>
      </c>
      <c r="G64" s="59">
        <f>G65+G68</f>
        <v>0</v>
      </c>
      <c r="H64" s="59">
        <f>H65+H68</f>
        <v>0</v>
      </c>
      <c r="I64" s="59">
        <f>I65+I68</f>
        <v>0</v>
      </c>
      <c r="J64" s="59">
        <f>J65+J68</f>
        <v>0</v>
      </c>
      <c r="K64" s="87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88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79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79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88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79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79">
        <f>_xlfn.IFERROR(J70/$J$19*100,"0.00")</f>
        <v>0</v>
      </c>
    </row>
    <row r="71" spans="1:11" ht="12.75">
      <c r="A71" s="60">
        <v>2</v>
      </c>
      <c r="B71" s="58">
        <v>1</v>
      </c>
      <c r="C71" s="58">
        <v>4</v>
      </c>
      <c r="D71" s="58"/>
      <c r="E71" s="58"/>
      <c r="F71" s="61" t="s">
        <v>25</v>
      </c>
      <c r="G71" s="59">
        <f>G72+G74</f>
        <v>0</v>
      </c>
      <c r="H71" s="59">
        <f>H72+H74</f>
        <v>0</v>
      </c>
      <c r="I71" s="59">
        <f>I72+I74</f>
        <v>0</v>
      </c>
      <c r="J71" s="59">
        <f>J72+J74</f>
        <v>0</v>
      </c>
      <c r="K71" s="87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88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79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88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79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79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79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79">
        <f>_xlfn.IFERROR(J78/$J$19*100,"0.00")</f>
        <v>0</v>
      </c>
    </row>
    <row r="79" spans="1:12" ht="12.75">
      <c r="A79" s="60">
        <v>2</v>
      </c>
      <c r="B79" s="58">
        <v>1</v>
      </c>
      <c r="C79" s="58">
        <v>5</v>
      </c>
      <c r="D79" s="58"/>
      <c r="E79" s="58"/>
      <c r="F79" s="61" t="s">
        <v>302</v>
      </c>
      <c r="G79" s="59">
        <f>G80+G82+G84+G86</f>
        <v>3061680.75</v>
      </c>
      <c r="H79" s="59">
        <f>H80+H82+H84+H86</f>
        <v>759082.3</v>
      </c>
      <c r="I79" s="59">
        <f>I80+I82+I84+I86</f>
        <v>0</v>
      </c>
      <c r="J79" s="59">
        <f>J80+J82+J84+J86</f>
        <v>3820763.05</v>
      </c>
      <c r="K79" s="87">
        <f>K80+K82+K84+K86</f>
        <v>10.77703245117366</v>
      </c>
      <c r="L79" s="118">
        <f>+J79+'[1]CONSOLIDADO MENSUAL 2016'!$J$79+'[2]CONSOLIDADO MENSUAL 2016'!$J$79</f>
        <v>11329690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1411498.51</v>
      </c>
      <c r="H80" s="57">
        <f>H81</f>
        <v>349965.3</v>
      </c>
      <c r="I80" s="57">
        <f>I81</f>
        <v>0</v>
      </c>
      <c r="J80" s="57">
        <f>J81</f>
        <v>1761463.81</v>
      </c>
      <c r="K80" s="88">
        <f>K81</f>
        <v>4.968471583690069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1411498.51</v>
      </c>
      <c r="H81" s="36">
        <f>333937.76+16027.54</f>
        <v>349965.3</v>
      </c>
      <c r="I81" s="36"/>
      <c r="J81" s="36">
        <f>SUBTOTAL(9,G81:I81)</f>
        <v>1761463.81</v>
      </c>
      <c r="K81" s="79">
        <f>_xlfn.IFERROR(J81/$J$19*100,"0.00")</f>
        <v>4.968471583690069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1413489.28</v>
      </c>
      <c r="H82" s="57">
        <f>H83</f>
        <v>350458.97</v>
      </c>
      <c r="I82" s="57">
        <f>I83</f>
        <v>0</v>
      </c>
      <c r="J82" s="57">
        <f>J83</f>
        <v>1763948.25</v>
      </c>
      <c r="K82" s="88">
        <f>K83</f>
        <v>4.975479317525589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1413489.28</v>
      </c>
      <c r="H83" s="36">
        <v>350458.97</v>
      </c>
      <c r="I83" s="36"/>
      <c r="J83" s="36">
        <f>SUBTOTAL(9,G83:I83)</f>
        <v>1763948.25</v>
      </c>
      <c r="K83" s="79">
        <f>_xlfn.IFERROR(J83/$J$19*100,"0.00")</f>
        <v>4.975479317525589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236692.96</v>
      </c>
      <c r="H84" s="57">
        <f>H85</f>
        <v>58658.03</v>
      </c>
      <c r="I84" s="57">
        <f>I85</f>
        <v>0</v>
      </c>
      <c r="J84" s="57">
        <f>J85</f>
        <v>295350.99</v>
      </c>
      <c r="K84" s="88">
        <f>K85</f>
        <v>0.833081549958003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236692.96</v>
      </c>
      <c r="H85" s="36">
        <v>58658.03</v>
      </c>
      <c r="I85" s="36"/>
      <c r="J85" s="36">
        <f>SUBTOTAL(9,G85:I85)</f>
        <v>295350.99</v>
      </c>
      <c r="K85" s="79">
        <f>_xlfn.IFERROR(J85/$J$19*100,"0.00")</f>
        <v>0.833081549958003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88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79">
        <f>_xlfn.IFERROR(J87/$J$19*100,"0.00")</f>
        <v>0</v>
      </c>
    </row>
    <row r="88" spans="1:11" ht="12.75">
      <c r="A88" s="62">
        <v>2</v>
      </c>
      <c r="B88" s="63">
        <v>2</v>
      </c>
      <c r="C88" s="64"/>
      <c r="D88" s="64"/>
      <c r="E88" s="64"/>
      <c r="F88" s="65" t="s">
        <v>303</v>
      </c>
      <c r="G88" s="66">
        <f>+G89+G107+G112+G117+G126+G147+G166+G184</f>
        <v>0</v>
      </c>
      <c r="H88" s="66">
        <f>+H89+H107+H112+H117+H126+H147+H166+H184</f>
        <v>535978.13</v>
      </c>
      <c r="I88" s="66">
        <f>+I89+I107+I112+I117+I126+I147+I166+I184</f>
        <v>0</v>
      </c>
      <c r="J88" s="66">
        <f>+J89+J107+J112+J117+J126+J166+J184</f>
        <v>535978.13</v>
      </c>
      <c r="K88" s="86">
        <f>+K89+K107+K112+K117+K126+K147+K166+K184</f>
        <v>1.5118063131733266</v>
      </c>
    </row>
    <row r="89" spans="1:11" ht="12.75">
      <c r="A89" s="60">
        <v>2</v>
      </c>
      <c r="B89" s="58">
        <v>2</v>
      </c>
      <c r="C89" s="58">
        <v>1</v>
      </c>
      <c r="D89" s="58"/>
      <c r="E89" s="58"/>
      <c r="F89" s="61" t="s">
        <v>6</v>
      </c>
      <c r="G89" s="59">
        <f>+G90+G92+G94+G96+G98+G100+G103+G105</f>
        <v>0</v>
      </c>
      <c r="H89" s="59">
        <f>+H90+H92+H94+H96+H98+H100+H103+H105</f>
        <v>443599.16</v>
      </c>
      <c r="I89" s="59">
        <f>+I90+I92+I94+I96+I98+I100+I103+I105</f>
        <v>0</v>
      </c>
      <c r="J89" s="59">
        <f>+J90+J92+J94+J96+J98+J100+J103+J105</f>
        <v>443599.16</v>
      </c>
      <c r="K89" s="87">
        <f>+K90+K92+K94+K96+K98+K100+K103+K105</f>
        <v>1.2512376402492107</v>
      </c>
    </row>
    <row r="90" spans="1:11" ht="12.75">
      <c r="A90" s="91">
        <v>2</v>
      </c>
      <c r="B90" s="92">
        <v>2</v>
      </c>
      <c r="C90" s="92">
        <v>1</v>
      </c>
      <c r="D90" s="92">
        <v>1</v>
      </c>
      <c r="E90" s="92"/>
      <c r="F90" s="96" t="s">
        <v>78</v>
      </c>
      <c r="G90" s="93">
        <f>G91</f>
        <v>0</v>
      </c>
      <c r="H90" s="93">
        <f>H91</f>
        <v>0</v>
      </c>
      <c r="I90" s="93">
        <f>I91</f>
        <v>0</v>
      </c>
      <c r="J90" s="93">
        <f>J91</f>
        <v>0</v>
      </c>
      <c r="K90" s="94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79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88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79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103581.24</v>
      </c>
      <c r="I94" s="57">
        <f>I95</f>
        <v>0</v>
      </c>
      <c r="J94" s="57">
        <f>J95</f>
        <v>103581.24</v>
      </c>
      <c r="K94" s="88">
        <f>K95</f>
        <v>0.2921663474558589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103581.24</v>
      </c>
      <c r="I95" s="36"/>
      <c r="J95" s="36">
        <f>SUBTOTAL(9,G95:I95)</f>
        <v>103581.24</v>
      </c>
      <c r="K95" s="79">
        <f>_xlfn.IFERROR(J95/$J$19*100,"0.00")</f>
        <v>0.2921663474558589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88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79">
        <f>_xlfn.IFERROR(J97/$J$19*100,"0.00")</f>
        <v>0</v>
      </c>
    </row>
    <row r="98" spans="1:11" ht="13.5" customHeight="1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340017.92</v>
      </c>
      <c r="I98" s="57">
        <f>I99</f>
        <v>0</v>
      </c>
      <c r="J98" s="57">
        <f>J99</f>
        <v>340017.92</v>
      </c>
      <c r="K98" s="88">
        <f>K99</f>
        <v>0.9590712927933518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340017.92</v>
      </c>
      <c r="I99" s="36"/>
      <c r="J99" s="36">
        <f>SUBTOTAL(9,G99:I99)</f>
        <v>340017.92</v>
      </c>
      <c r="K99" s="79">
        <f>_xlfn.IFERROR(J99/$J$19*100,"0.00")</f>
        <v>0.9590712927933518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88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79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79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88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79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88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79">
        <f>_xlfn.IFERROR(J106/$J$19*100,"0.00")</f>
        <v>0</v>
      </c>
    </row>
    <row r="107" spans="1:11" ht="12.75">
      <c r="A107" s="60">
        <v>2</v>
      </c>
      <c r="B107" s="58">
        <v>2</v>
      </c>
      <c r="C107" s="58">
        <v>2</v>
      </c>
      <c r="D107" s="58"/>
      <c r="E107" s="58"/>
      <c r="F107" s="61" t="s">
        <v>304</v>
      </c>
      <c r="G107" s="59">
        <f>+G108+G110</f>
        <v>0</v>
      </c>
      <c r="H107" s="59">
        <f>+H108+H110</f>
        <v>0</v>
      </c>
      <c r="I107" s="59">
        <f>+I108+I110</f>
        <v>0</v>
      </c>
      <c r="J107" s="59">
        <f>+J108+J110</f>
        <v>0</v>
      </c>
      <c r="K107" s="87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88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79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88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79">
        <f>_xlfn.IFERROR(J111/$J$19*100,"0.00")</f>
        <v>0</v>
      </c>
    </row>
    <row r="112" spans="1:11" ht="12.75">
      <c r="A112" s="60">
        <v>2</v>
      </c>
      <c r="B112" s="58">
        <v>2</v>
      </c>
      <c r="C112" s="58">
        <v>3</v>
      </c>
      <c r="D112" s="58"/>
      <c r="E112" s="58"/>
      <c r="F112" s="61" t="s">
        <v>9</v>
      </c>
      <c r="G112" s="59">
        <f>+G113+G115</f>
        <v>0</v>
      </c>
      <c r="H112" s="59">
        <f>+H113+H115</f>
        <v>0</v>
      </c>
      <c r="I112" s="59">
        <f>+I113+I115</f>
        <v>0</v>
      </c>
      <c r="J112" s="59">
        <f>+J113+J115</f>
        <v>0</v>
      </c>
      <c r="K112" s="87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88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79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88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79">
        <f>_xlfn.IFERROR(J116/$J$19*100,"0.00")</f>
        <v>0</v>
      </c>
    </row>
    <row r="117" spans="1:11" ht="12.75">
      <c r="A117" s="60">
        <v>2</v>
      </c>
      <c r="B117" s="58">
        <v>2</v>
      </c>
      <c r="C117" s="58">
        <v>4</v>
      </c>
      <c r="D117" s="58"/>
      <c r="E117" s="58"/>
      <c r="F117" s="61" t="s">
        <v>90</v>
      </c>
      <c r="G117" s="59">
        <f>+G118+G120+G122+G124</f>
        <v>0</v>
      </c>
      <c r="H117" s="59">
        <f>+H118+H120+H122+H124</f>
        <v>14000</v>
      </c>
      <c r="I117" s="59">
        <f>+I118+I120+I122+I124</f>
        <v>0</v>
      </c>
      <c r="J117" s="59">
        <f>+J118+J120+J122+J124</f>
        <v>14000</v>
      </c>
      <c r="K117" s="87">
        <f>+K118+K120+K122+K124</f>
        <v>0.03948908957241702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14000</v>
      </c>
      <c r="I118" s="57">
        <f>I119</f>
        <v>0</v>
      </c>
      <c r="J118" s="57">
        <f>J119</f>
        <v>14000</v>
      </c>
      <c r="K118" s="88">
        <f>K119</f>
        <v>0.03948908957241702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14000</v>
      </c>
      <c r="I119" s="36"/>
      <c r="J119" s="36">
        <f>SUBTOTAL(9,G119:I119)</f>
        <v>14000</v>
      </c>
      <c r="K119" s="79">
        <f>_xlfn.IFERROR(J119/$J$19*100,"0.00")</f>
        <v>0.03948908957241702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88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79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88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79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88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79">
        <f>_xlfn.IFERROR(J125/$J$19*100,"0.00")</f>
        <v>0</v>
      </c>
    </row>
    <row r="126" spans="1:11" ht="12.75">
      <c r="A126" s="60">
        <v>2</v>
      </c>
      <c r="B126" s="58">
        <v>2</v>
      </c>
      <c r="C126" s="58">
        <v>5</v>
      </c>
      <c r="D126" s="58"/>
      <c r="E126" s="58"/>
      <c r="F126" s="61" t="s">
        <v>92</v>
      </c>
      <c r="G126" s="59">
        <f>+G127+G129+G131+G137+G139+G141+G143+G145</f>
        <v>0</v>
      </c>
      <c r="H126" s="59">
        <f>+H127+H129+H131+H137+H139+H141+H143+H145</f>
        <v>0</v>
      </c>
      <c r="I126" s="59">
        <f>+I127+I129+I131+I137+I139+I141+I143+I145</f>
        <v>0</v>
      </c>
      <c r="J126" s="59">
        <f>+J127+J129+J131+J137+J139+J141+J143+J145</f>
        <v>0</v>
      </c>
      <c r="K126" s="87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88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79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88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79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88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79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79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79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79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79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88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79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89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79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88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79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89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79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88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79">
        <f>_xlfn.IFERROR(J146/$J$19*100,"0.00")</f>
        <v>0</v>
      </c>
    </row>
    <row r="147" spans="1:11" ht="12.75">
      <c r="A147" s="60">
        <v>2</v>
      </c>
      <c r="B147" s="58">
        <v>2</v>
      </c>
      <c r="C147" s="58">
        <v>6</v>
      </c>
      <c r="D147" s="58"/>
      <c r="E147" s="58"/>
      <c r="F147" s="61" t="s">
        <v>103</v>
      </c>
      <c r="G147" s="59">
        <f>+G148+G150+G152+G154+G156+G158+G160+G162+G164</f>
        <v>0</v>
      </c>
      <c r="H147" s="59">
        <f>+H148+H150+H152+H154+H156+H158+H160+H162+H164</f>
        <v>0</v>
      </c>
      <c r="I147" s="59">
        <f>+I148+I150+I152+I154+I156+I158+I160+I162+I164</f>
        <v>0</v>
      </c>
      <c r="J147" s="59">
        <f>+J148+J150+J152+J154+J156+J158+J160+J162+J164</f>
        <v>0</v>
      </c>
      <c r="K147" s="87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88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79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88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79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88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79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88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79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89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79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89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79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89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79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89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79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89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79">
        <f>_xlfn.IFERROR(J165/$J$19*100,"0.00")</f>
        <v>0</v>
      </c>
    </row>
    <row r="166" spans="1:11" ht="12.75">
      <c r="A166" s="60">
        <v>2</v>
      </c>
      <c r="B166" s="58">
        <v>2</v>
      </c>
      <c r="C166" s="58">
        <v>7</v>
      </c>
      <c r="D166" s="58"/>
      <c r="E166" s="58"/>
      <c r="F166" s="61" t="s">
        <v>107</v>
      </c>
      <c r="G166" s="59">
        <f>+G167+G175+G182</f>
        <v>0</v>
      </c>
      <c r="H166" s="59">
        <f>+H167+H175+H182</f>
        <v>25293.97</v>
      </c>
      <c r="I166" s="59">
        <f>+I167+I175+I182</f>
        <v>0</v>
      </c>
      <c r="J166" s="59">
        <f>+J167+J175+J182</f>
        <v>25293.97</v>
      </c>
      <c r="K166" s="87">
        <f>+K167+K175+K182</f>
        <v>0.07134541764085922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88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79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79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79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79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79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3"/>
        <v>0</v>
      </c>
      <c r="K173" s="79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3"/>
        <v>0</v>
      </c>
      <c r="K174" s="79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25293.97</v>
      </c>
      <c r="I175" s="57">
        <f>SUM(I176:I181)</f>
        <v>0</v>
      </c>
      <c r="J175" s="57">
        <f>SUM(J176:J181)</f>
        <v>25293.97</v>
      </c>
      <c r="K175" s="88">
        <f>SUM(K176:K181)</f>
        <v>0.07134541764085922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>
        <v>24693.97</v>
      </c>
      <c r="I176" s="36"/>
      <c r="J176" s="36">
        <f aca="true" t="shared" si="4" ref="J176:J181">SUBTOTAL(9,G176:I176)</f>
        <v>24693.97</v>
      </c>
      <c r="K176" s="79">
        <f>_xlfn.IFERROR(J176/$J$19*100,"0.00")</f>
        <v>0.06965302808775563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79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4"/>
        <v>0</v>
      </c>
      <c r="K178" s="79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79">
        <f>_xlfn.IFERROR(J179/$J$19*100,"0.00")</f>
        <v>0</v>
      </c>
    </row>
    <row r="180" spans="1:11" ht="12.75">
      <c r="A180" s="80">
        <v>2</v>
      </c>
      <c r="B180" s="81">
        <v>2</v>
      </c>
      <c r="C180" s="81">
        <v>7</v>
      </c>
      <c r="D180" s="81">
        <v>2</v>
      </c>
      <c r="E180" s="81" t="s">
        <v>275</v>
      </c>
      <c r="F180" s="95" t="s">
        <v>276</v>
      </c>
      <c r="G180" s="84"/>
      <c r="H180" s="84"/>
      <c r="I180" s="84"/>
      <c r="J180" s="84">
        <f t="shared" si="4"/>
        <v>0</v>
      </c>
      <c r="K180" s="85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>
        <v>600</v>
      </c>
      <c r="I181" s="36"/>
      <c r="J181" s="36">
        <f t="shared" si="4"/>
        <v>600</v>
      </c>
      <c r="K181" s="79">
        <f>_xlfn.IFERROR(J181/$J$19*100,"0.00")</f>
        <v>0.0016923895531035867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88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79">
        <f>_xlfn.IFERROR(J183/$J$19*100,"0.00")</f>
        <v>0</v>
      </c>
    </row>
    <row r="184" spans="1:11" ht="12.75">
      <c r="A184" s="60">
        <v>2</v>
      </c>
      <c r="B184" s="58">
        <v>2</v>
      </c>
      <c r="C184" s="58">
        <v>8</v>
      </c>
      <c r="D184" s="58"/>
      <c r="E184" s="58"/>
      <c r="F184" s="61" t="s">
        <v>316</v>
      </c>
      <c r="G184" s="59">
        <f>+G185+G187+G189+G191+G193+G197+G202+G209+G213</f>
        <v>0</v>
      </c>
      <c r="H184" s="59">
        <f>+H185+H187+H189+H191+H193+H197+H202+H209+H213</f>
        <v>53085</v>
      </c>
      <c r="I184" s="59">
        <f>+I185+I187+I189+I191+I193+I197+I202+I209+I213</f>
        <v>0</v>
      </c>
      <c r="J184" s="59">
        <f>+J185+J187+J189+J191+J193+J197+J202+J209+J213</f>
        <v>53085</v>
      </c>
      <c r="K184" s="87">
        <f>+K185+K187+K189+K191+K193+K197+K202+K209+K213</f>
        <v>0.1497341657108398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88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79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88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79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88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79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2000</v>
      </c>
      <c r="I191" s="57">
        <f>I192</f>
        <v>0</v>
      </c>
      <c r="J191" s="57">
        <f>J192</f>
        <v>2000</v>
      </c>
      <c r="K191" s="88">
        <f>K192</f>
        <v>0.005641298510345289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2000</v>
      </c>
      <c r="I192" s="36"/>
      <c r="J192" s="36">
        <f>SUBTOTAL(9,G192:I192)</f>
        <v>2000</v>
      </c>
      <c r="K192" s="79">
        <f>_xlfn.IFERROR(J192/$J$19*100,"0.00")</f>
        <v>0.005641298510345289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88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79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79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79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51085</v>
      </c>
      <c r="I197" s="57">
        <f>SUM(I198:I201)</f>
        <v>0</v>
      </c>
      <c r="J197" s="57">
        <f>SUM(J198:J201)</f>
        <v>51085</v>
      </c>
      <c r="K197" s="88">
        <f>SUM(K198:K201)</f>
        <v>0.14409286720049452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79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51085</v>
      </c>
      <c r="I199" s="36"/>
      <c r="J199" s="36">
        <f>SUBTOTAL(9,G199:I199)</f>
        <v>51085</v>
      </c>
      <c r="K199" s="79">
        <f>_xlfn.IFERROR(J199/$J$19*100,"0.00")</f>
        <v>0.14409286720049452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79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79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0</v>
      </c>
      <c r="I202" s="57">
        <f>SUM(I203:I208)</f>
        <v>0</v>
      </c>
      <c r="J202" s="57">
        <f>SUM(J203:J208)</f>
        <v>0</v>
      </c>
      <c r="K202" s="88">
        <f>SUM(K203:K208)</f>
        <v>0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5" ref="J203:J208">SUBTOTAL(9,G203:I203)</f>
        <v>0</v>
      </c>
      <c r="K203" s="79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79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79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5"/>
        <v>0</v>
      </c>
      <c r="K206" s="79">
        <f>_xlfn.IFERROR(J206/$J$19*100,"0.00")</f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79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/>
      <c r="I208" s="36"/>
      <c r="J208" s="36">
        <f t="shared" si="5"/>
        <v>0</v>
      </c>
      <c r="K208" s="79">
        <f>_xlfn.IFERROR(J208/$J$19*100,"0.00")</f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88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79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79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79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88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79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79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79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79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79">
        <f>_xlfn.IFERROR(J218/$J$19*100,"0.00")</f>
        <v>0</v>
      </c>
    </row>
    <row r="219" spans="1:11" ht="12.75">
      <c r="A219" s="62">
        <v>2</v>
      </c>
      <c r="B219" s="63">
        <v>3</v>
      </c>
      <c r="C219" s="64"/>
      <c r="D219" s="64"/>
      <c r="E219" s="64"/>
      <c r="F219" s="65" t="s">
        <v>12</v>
      </c>
      <c r="G219" s="66">
        <f>+G220+G232+G241+G254+G259+G270+G298+G314+G319</f>
        <v>0</v>
      </c>
      <c r="H219" s="66">
        <f>+H220+H232+H241+H254+H259+H270+H298+H314+H319</f>
        <v>5467418.92</v>
      </c>
      <c r="I219" s="66">
        <f>+I220+I232+I241+I254+I259+I270+I298+I314+I319</f>
        <v>0</v>
      </c>
      <c r="J219" s="66">
        <f>+J220+J232+J241+J254+J259+J270+J298+J314+J319</f>
        <v>5474688.92</v>
      </c>
      <c r="K219" s="86">
        <f>+K220+K232+K241+K254+K259+K270+K298+K314+K319</f>
        <v>15.442177224499929</v>
      </c>
    </row>
    <row r="220" spans="1:11" ht="12.75">
      <c r="A220" s="60">
        <v>2</v>
      </c>
      <c r="B220" s="58">
        <v>3</v>
      </c>
      <c r="C220" s="58">
        <v>1</v>
      </c>
      <c r="D220" s="58"/>
      <c r="E220" s="58"/>
      <c r="F220" s="61" t="s">
        <v>13</v>
      </c>
      <c r="G220" s="59">
        <f>+G221+G224+G226+G230</f>
        <v>0</v>
      </c>
      <c r="H220" s="59">
        <f>+H221+H224+H226+H230</f>
        <v>442052.23</v>
      </c>
      <c r="I220" s="59">
        <f>+I221+I224+I226+I230</f>
        <v>0</v>
      </c>
      <c r="J220" s="59">
        <f>+J221+J224+J226+J230</f>
        <v>442052.23</v>
      </c>
      <c r="K220" s="87">
        <f>+K221+K224+K226+K230</f>
        <v>1.2468742932969064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442052.23</v>
      </c>
      <c r="I221" s="57">
        <f>SUM(I222:I222)</f>
        <v>0</v>
      </c>
      <c r="J221" s="57">
        <f>SUM(J222:J222)</f>
        <v>442052.23</v>
      </c>
      <c r="K221" s="88">
        <f>SUM(K222:K222)</f>
        <v>1.2468742932969064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f>16756.5+425295.73</f>
        <v>442052.23</v>
      </c>
      <c r="I222" s="36"/>
      <c r="J222" s="36">
        <f>SUBTOTAL(9,G222:I222)</f>
        <v>442052.23</v>
      </c>
      <c r="K222" s="79">
        <f>_xlfn.IFERROR(J222/$J$19*100,"0.00")</f>
        <v>1.2468742932969064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79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89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79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88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79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79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79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89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79">
        <f>_xlfn.IFERROR(J231/$J$19*100,"0.00")</f>
        <v>0</v>
      </c>
    </row>
    <row r="232" spans="1:11" ht="12.75">
      <c r="A232" s="60">
        <v>2</v>
      </c>
      <c r="B232" s="58">
        <v>3</v>
      </c>
      <c r="C232" s="58">
        <v>2</v>
      </c>
      <c r="D232" s="58"/>
      <c r="E232" s="58"/>
      <c r="F232" s="61" t="s">
        <v>14</v>
      </c>
      <c r="G232" s="59">
        <f>+G233+G235+G237+G239</f>
        <v>0</v>
      </c>
      <c r="H232" s="59">
        <f>+H233+H235+H237+H239</f>
        <v>0</v>
      </c>
      <c r="I232" s="59">
        <f>+I233+I235+I237+I239</f>
        <v>0</v>
      </c>
      <c r="J232" s="59">
        <f>+J233+J235+J237+J239</f>
        <v>0</v>
      </c>
      <c r="K232" s="87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/>
      <c r="I233" s="52">
        <f>+I234</f>
        <v>0</v>
      </c>
      <c r="J233" s="52">
        <f>+J234</f>
        <v>0</v>
      </c>
      <c r="K233" s="89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79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/>
      <c r="I235" s="52">
        <f>+I236</f>
        <v>0</v>
      </c>
      <c r="J235" s="52">
        <f>+J236</f>
        <v>0</v>
      </c>
      <c r="K235" s="89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79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89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79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89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79">
        <f>_xlfn.IFERROR(J240/$J$19*100,"0.00")</f>
        <v>0</v>
      </c>
    </row>
    <row r="241" spans="1:11" ht="12.75">
      <c r="A241" s="60">
        <v>2</v>
      </c>
      <c r="B241" s="58">
        <v>3</v>
      </c>
      <c r="C241" s="58">
        <v>3</v>
      </c>
      <c r="D241" s="58"/>
      <c r="E241" s="58"/>
      <c r="F241" s="61" t="s">
        <v>320</v>
      </c>
      <c r="G241" s="59">
        <f>+G242+G244+G246+G248+G250+G252</f>
        <v>0</v>
      </c>
      <c r="H241" s="59">
        <f>+H242+H244+H246+H248+H250+H252</f>
        <v>505</v>
      </c>
      <c r="I241" s="59">
        <f>+I242+I244+I246+I248+I250+I252</f>
        <v>0</v>
      </c>
      <c r="J241" s="59">
        <f>+J242+J244+J246+J248+J250+J252</f>
        <v>505</v>
      </c>
      <c r="K241" s="87">
        <f>+K242+K244+K246+K248+K250+K252</f>
        <v>0.0014244278738621853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88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79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505</v>
      </c>
      <c r="I244" s="52">
        <f>+I245</f>
        <v>0</v>
      </c>
      <c r="J244" s="52">
        <f>+J245</f>
        <v>505</v>
      </c>
      <c r="K244" s="89">
        <f>+K245</f>
        <v>0.0014244278738621853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505</v>
      </c>
      <c r="I245" s="36"/>
      <c r="J245" s="36">
        <f>SUBTOTAL(9,G245:I245)</f>
        <v>505</v>
      </c>
      <c r="K245" s="79">
        <f>_xlfn.IFERROR(J245/$J$19*100,"0.00")</f>
        <v>0.0014244278738621853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89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79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89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79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89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79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89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79">
        <f>_xlfn.IFERROR(J253/$J$19*100,"0.00")</f>
        <v>0</v>
      </c>
    </row>
    <row r="254" spans="1:11" ht="12.75">
      <c r="A254" s="60">
        <v>2</v>
      </c>
      <c r="B254" s="58">
        <v>3</v>
      </c>
      <c r="C254" s="58">
        <v>4</v>
      </c>
      <c r="D254" s="58"/>
      <c r="E254" s="58"/>
      <c r="F254" s="61" t="s">
        <v>321</v>
      </c>
      <c r="G254" s="59">
        <f>+G255+G257</f>
        <v>0</v>
      </c>
      <c r="H254" s="59">
        <f>+H255+H257</f>
        <v>2349017.07</v>
      </c>
      <c r="I254" s="59">
        <f>+I255+I257</f>
        <v>0</v>
      </c>
      <c r="J254" s="59">
        <f>+J255+J257</f>
        <v>2349017.07</v>
      </c>
      <c r="K254" s="87">
        <f>+K255+K257</f>
        <v>6.625753248883328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2349017.07</v>
      </c>
      <c r="I255" s="52">
        <f>+I256</f>
        <v>0</v>
      </c>
      <c r="J255" s="52">
        <f>+J256</f>
        <v>2349017.07</v>
      </c>
      <c r="K255" s="89">
        <f>+K256</f>
        <v>6.625753248883328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2349017.07</v>
      </c>
      <c r="I256" s="36"/>
      <c r="J256" s="36">
        <f>SUBTOTAL(9,G256:I256)</f>
        <v>2349017.07</v>
      </c>
      <c r="K256" s="79">
        <f>_xlfn.IFERROR(J256/$J$19*100,"0.00")</f>
        <v>6.625753248883328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89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79">
        <f>_xlfn.IFERROR(J258/$J$19*100,"0.00")</f>
        <v>0</v>
      </c>
    </row>
    <row r="259" spans="1:11" ht="12.75">
      <c r="A259" s="60">
        <v>2</v>
      </c>
      <c r="B259" s="58">
        <v>3</v>
      </c>
      <c r="C259" s="58">
        <v>5</v>
      </c>
      <c r="D259" s="58"/>
      <c r="E259" s="58"/>
      <c r="F259" s="61" t="s">
        <v>165</v>
      </c>
      <c r="G259" s="59">
        <f>+G260+G262+G264+G266+G268</f>
        <v>0</v>
      </c>
      <c r="H259" s="59">
        <f>+H260+H262+H264+H266+H268</f>
        <v>12974.4</v>
      </c>
      <c r="I259" s="59">
        <f>+I260+I262+I264+I266+I268</f>
        <v>0</v>
      </c>
      <c r="J259" s="59">
        <f>+J260+J262+J264+J266+J268</f>
        <v>12974.4</v>
      </c>
      <c r="K259" s="87">
        <f>+K260+K262+K264+K266+K268</f>
        <v>0.03659623169631195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89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79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89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79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89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79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89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79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12974.4</v>
      </c>
      <c r="I268" s="52">
        <f>+I269</f>
        <v>0</v>
      </c>
      <c r="J268" s="52">
        <f>+J269</f>
        <v>12974.4</v>
      </c>
      <c r="K268" s="89">
        <f>+K269</f>
        <v>0.03659623169631195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f>4521.02+8453.38</f>
        <v>12974.4</v>
      </c>
      <c r="I269" s="36"/>
      <c r="J269" s="36">
        <f>SUBTOTAL(9,G269:I269)</f>
        <v>12974.4</v>
      </c>
      <c r="K269" s="79">
        <f>_xlfn.IFERROR(J269/$J$19*100,"0.00")</f>
        <v>0.03659623169631195</v>
      </c>
    </row>
    <row r="270" spans="1:11" ht="12.75">
      <c r="A270" s="60">
        <v>2</v>
      </c>
      <c r="B270" s="58">
        <v>3</v>
      </c>
      <c r="C270" s="58">
        <v>6</v>
      </c>
      <c r="D270" s="58"/>
      <c r="E270" s="58"/>
      <c r="F270" s="61" t="s">
        <v>167</v>
      </c>
      <c r="G270" s="59">
        <f>+G271+G277+G281+G288+G296</f>
        <v>0</v>
      </c>
      <c r="H270" s="59">
        <f>+H271+H277+H281+H288+H296</f>
        <v>35278.55</v>
      </c>
      <c r="I270" s="59">
        <f>+I271+I277+I281+I288+I296</f>
        <v>0</v>
      </c>
      <c r="J270" s="59">
        <f>+J271+J277+J281+J288+J296</f>
        <v>42548.55</v>
      </c>
      <c r="K270" s="59">
        <f>+K271+K277+K281+K288+K296</f>
        <v>0.12001453586617601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89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79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79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79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79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79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89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79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79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79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/>
      <c r="I281" s="52">
        <f>+I282+I283+I284+I285+I286+I287</f>
        <v>0</v>
      </c>
      <c r="J281" s="52">
        <f>+J282+J283+J284+J285+J286+J287</f>
        <v>7270</v>
      </c>
      <c r="K281" s="89">
        <f>+K282+K283+K284+K285+K286+K287</f>
        <v>0.020506120085105124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79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79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7270</v>
      </c>
      <c r="I284" s="36"/>
      <c r="J284" s="36">
        <f t="shared" si="6"/>
        <v>7270</v>
      </c>
      <c r="K284" s="79">
        <f>_xlfn.IFERROR(J284/$J$19*100,"0.00")</f>
        <v>0.020506120085105124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6"/>
        <v>0</v>
      </c>
      <c r="K285" s="79">
        <f>_xlfn.IFERROR(J285/$J$19*100,"0.00")</f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79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/>
      <c r="I287" s="47"/>
      <c r="J287" s="36">
        <f t="shared" si="6"/>
        <v>0</v>
      </c>
      <c r="K287" s="79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35278.55</v>
      </c>
      <c r="I288" s="52">
        <f>+I289+I290+I291+I292+I293+I294+I295</f>
        <v>0</v>
      </c>
      <c r="J288" s="52">
        <f>+J289+J290+J291+J292+J293+J294+J295</f>
        <v>35278.55</v>
      </c>
      <c r="K288" s="89">
        <f>+K289+K290+K291+K292+K293+K294+K295</f>
        <v>0.09950841578107089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79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79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79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35278.55</v>
      </c>
      <c r="I292" s="36"/>
      <c r="J292" s="36">
        <f t="shared" si="7"/>
        <v>35278.55</v>
      </c>
      <c r="K292" s="79">
        <f>_xlfn.IFERROR(J292/$J$19*100,"0.00")</f>
        <v>0.09950841578107089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79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7"/>
        <v>0</v>
      </c>
      <c r="K294" s="79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7"/>
        <v>0</v>
      </c>
      <c r="K295" s="79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89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79">
        <f>_xlfn.IFERROR(J297/$J$19*100,"0.00")</f>
        <v>0</v>
      </c>
    </row>
    <row r="298" spans="1:11" ht="12.75">
      <c r="A298" s="60">
        <v>2</v>
      </c>
      <c r="B298" s="58">
        <v>3</v>
      </c>
      <c r="C298" s="58">
        <v>7</v>
      </c>
      <c r="D298" s="58"/>
      <c r="E298" s="58"/>
      <c r="F298" s="61" t="s">
        <v>323</v>
      </c>
      <c r="G298" s="59">
        <f>+G299+G307</f>
        <v>0</v>
      </c>
      <c r="H298" s="59">
        <f>+H299+H307</f>
        <v>328907.29</v>
      </c>
      <c r="I298" s="59">
        <f>+I299+I307</f>
        <v>0</v>
      </c>
      <c r="J298" s="59">
        <f>+J299+J307</f>
        <v>328907.29</v>
      </c>
      <c r="K298" s="87">
        <f>+K299+K307</f>
        <v>0.9277321025593528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154582.28999999998</v>
      </c>
      <c r="I299" s="52">
        <f>+I300+I301+I302+I303+I304+I305+I306</f>
        <v>0</v>
      </c>
      <c r="J299" s="52">
        <f>+J300+J301+J302+J303+J304+J305+J306</f>
        <v>154582.28999999998</v>
      </c>
      <c r="K299" s="89">
        <f>+K300+K301+K302+K303+K304+K305+K306</f>
        <v>0.4360224211513817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79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8"/>
        <v>0</v>
      </c>
      <c r="K301" s="79">
        <f>_xlfn.IFERROR(J301/$J$19*100,"0.00")</f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>
        <v>77563.37</v>
      </c>
      <c r="I302" s="36"/>
      <c r="J302" s="36">
        <f t="shared" si="8"/>
        <v>77563.37</v>
      </c>
      <c r="K302" s="79">
        <f>_xlfn.IFERROR(J302/$J$19*100,"0.00")</f>
        <v>0.21877906181918022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2870</v>
      </c>
      <c r="I303" s="36"/>
      <c r="J303" s="36">
        <f t="shared" si="8"/>
        <v>2870</v>
      </c>
      <c r="K303" s="79">
        <f>_xlfn.IFERROR(J303/$J$19*100,"0.00")</f>
        <v>0.008095263362345489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>
        <v>74148.92</v>
      </c>
      <c r="I304" s="36"/>
      <c r="J304" s="36">
        <f t="shared" si="8"/>
        <v>74148.92</v>
      </c>
      <c r="K304" s="79">
        <f>_xlfn.IFERROR(J304/$J$19*100,"0.00")</f>
        <v>0.209148095969856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8"/>
        <v>0</v>
      </c>
      <c r="K305" s="79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8"/>
        <v>0</v>
      </c>
      <c r="K306" s="79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174325</v>
      </c>
      <c r="I307" s="52">
        <f>+I308+I309+I310+I311+I312+I313</f>
        <v>0</v>
      </c>
      <c r="J307" s="52">
        <f>+J308+J309+J310+J311+J312+J313</f>
        <v>174325</v>
      </c>
      <c r="K307" s="89">
        <f>+K308+K309+K310+K311+K312+K313</f>
        <v>0.49170968140797117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79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>
        <v>174325</v>
      </c>
      <c r="I309" s="36"/>
      <c r="J309" s="36">
        <f t="shared" si="9"/>
        <v>174325</v>
      </c>
      <c r="K309" s="79">
        <f>_xlfn.IFERROR(J309/$J$19*100,"0.00")</f>
        <v>0.49170968140797117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79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79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79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9"/>
        <v>0</v>
      </c>
      <c r="K313" s="79">
        <f>_xlfn.IFERROR(J313/$J$19*100,"0.00")</f>
        <v>0</v>
      </c>
    </row>
    <row r="314" spans="1:11" ht="12.75">
      <c r="A314" s="60">
        <v>2</v>
      </c>
      <c r="B314" s="58">
        <v>3</v>
      </c>
      <c r="C314" s="58">
        <v>8</v>
      </c>
      <c r="D314" s="58"/>
      <c r="E314" s="58"/>
      <c r="F314" s="61" t="s">
        <v>326</v>
      </c>
      <c r="G314" s="59">
        <f>+G315+G317</f>
        <v>0</v>
      </c>
      <c r="H314" s="59">
        <f>+H315+H317</f>
        <v>0</v>
      </c>
      <c r="I314" s="59">
        <f>+I315+I317</f>
        <v>0</v>
      </c>
      <c r="J314" s="59">
        <f>+J315+J317</f>
        <v>0</v>
      </c>
      <c r="K314" s="87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88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79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88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79">
        <f>_xlfn.IFERROR(J318/$J$19*100,"0.00")</f>
        <v>0</v>
      </c>
    </row>
    <row r="319" spans="1:11" ht="12.75">
      <c r="A319" s="60">
        <v>2</v>
      </c>
      <c r="B319" s="58">
        <v>3</v>
      </c>
      <c r="C319" s="58">
        <v>9</v>
      </c>
      <c r="D319" s="58"/>
      <c r="E319" s="58"/>
      <c r="F319" s="61" t="s">
        <v>17</v>
      </c>
      <c r="G319" s="59">
        <f>+G320+G322+G324+G326+G328+G330+G332+G334+G336</f>
        <v>0</v>
      </c>
      <c r="H319" s="59">
        <f>+H320+H322+H324+H326+H328+H330+H332+H334+H336</f>
        <v>2298684.38</v>
      </c>
      <c r="I319" s="59">
        <f>+I320+I322+I324+I326+I328+I330+I332+I334+I336</f>
        <v>0</v>
      </c>
      <c r="J319" s="59">
        <f>+J320+J322+J324+J326+J328+J330+J332+J334+J336</f>
        <v>2298684.38</v>
      </c>
      <c r="K319" s="87">
        <f>+K320+K322+K324+K326+K328+K330+K332+K334+K336</f>
        <v>6.483782384323991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391718.18</v>
      </c>
      <c r="I320" s="52">
        <f>+I321</f>
        <v>0</v>
      </c>
      <c r="J320" s="52">
        <f>+J321</f>
        <v>391718.18</v>
      </c>
      <c r="K320" s="89">
        <f>+K321</f>
        <v>1.1048995926545837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f>1160+390558.18</f>
        <v>391718.18</v>
      </c>
      <c r="I321" s="36"/>
      <c r="J321" s="36">
        <f>SUBTOTAL(9,G321:I321)</f>
        <v>391718.18</v>
      </c>
      <c r="K321" s="79">
        <f>_xlfn.IFERROR(J321/$J$19*100,"0.00")</f>
        <v>1.1048995926545837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762650.9</v>
      </c>
      <c r="I322" s="52">
        <f>+I323</f>
        <v>0</v>
      </c>
      <c r="J322" s="52">
        <f>+J323</f>
        <v>762650.9</v>
      </c>
      <c r="K322" s="89">
        <f>+K323</f>
        <v>2.1511706930417467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f>19157+743493.9</f>
        <v>762650.9</v>
      </c>
      <c r="I323" s="36"/>
      <c r="J323" s="36">
        <f>SUBTOTAL(9,G323:I323)</f>
        <v>762650.9</v>
      </c>
      <c r="K323" s="79">
        <f>_xlfn.IFERROR(J323/$J$19*100,"0.00")</f>
        <v>2.1511706930417467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1140058.4200000002</v>
      </c>
      <c r="I324" s="52">
        <f>+I325</f>
        <v>0</v>
      </c>
      <c r="J324" s="52">
        <f>+J325</f>
        <v>1140058.4200000002</v>
      </c>
      <c r="K324" s="89">
        <f>+K325</f>
        <v>3.215704933226302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f>11404.59+1128653.83</f>
        <v>1140058.4200000002</v>
      </c>
      <c r="I325" s="36"/>
      <c r="J325" s="36">
        <f>SUBTOTAL(9,G325:I325)</f>
        <v>1140058.4200000002</v>
      </c>
      <c r="K325" s="79">
        <f>_xlfn.IFERROR(J325/$J$19*100,"0.00")</f>
        <v>3.215704933226302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89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79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89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79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4256.88</v>
      </c>
      <c r="I330" s="52">
        <f>+I331</f>
        <v>0</v>
      </c>
      <c r="J330" s="52">
        <f>+J331</f>
        <v>4256.88</v>
      </c>
      <c r="K330" s="89">
        <f>+K331</f>
        <v>0.012007165401359326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4256.88</v>
      </c>
      <c r="I331" s="36"/>
      <c r="J331" s="36">
        <f>SUBTOTAL(9,G331:I331)</f>
        <v>4256.88</v>
      </c>
      <c r="K331" s="79">
        <f>_xlfn.IFERROR(J331/$J$19*100,"0.00")</f>
        <v>0.012007165401359326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89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79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89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79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89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79">
        <f>_xlfn.IFERROR(J337/$J$19*100,"0.00")</f>
        <v>0</v>
      </c>
    </row>
    <row r="338" spans="1:11" ht="12.75">
      <c r="A338" s="97">
        <v>2</v>
      </c>
      <c r="B338" s="98">
        <v>4</v>
      </c>
      <c r="C338" s="99"/>
      <c r="D338" s="99"/>
      <c r="E338" s="99"/>
      <c r="F338" s="100" t="s">
        <v>331</v>
      </c>
      <c r="G338" s="66">
        <f>+G339+G355+G366+G371+G380+G387</f>
        <v>0</v>
      </c>
      <c r="H338" s="66">
        <f>+H339+H355+H366+H371+H380+H387</f>
        <v>0</v>
      </c>
      <c r="I338" s="66">
        <f>+I339+I355+I366+I371+I380+I387</f>
        <v>0</v>
      </c>
      <c r="J338" s="66">
        <f>+J339+J355+J366+J371+J380+J387</f>
        <v>0</v>
      </c>
      <c r="K338" s="86">
        <f>+K339+K355+K366+K371+K380+K387</f>
        <v>0</v>
      </c>
    </row>
    <row r="339" spans="1:11" ht="12.75">
      <c r="A339" s="101">
        <v>2</v>
      </c>
      <c r="B339" s="102">
        <v>4</v>
      </c>
      <c r="C339" s="102">
        <v>1</v>
      </c>
      <c r="D339" s="102"/>
      <c r="E339" s="102"/>
      <c r="F339" s="103" t="s">
        <v>332</v>
      </c>
      <c r="G339" s="59">
        <f>+G340+G344+G348+G351+G353</f>
        <v>0</v>
      </c>
      <c r="H339" s="59">
        <f>+H340+H344+H348+H351+H353</f>
        <v>0</v>
      </c>
      <c r="I339" s="59">
        <f>+I340+I344+I348+I351+I353</f>
        <v>0</v>
      </c>
      <c r="J339" s="59">
        <f>+J340+J344+J348+J351+J353</f>
        <v>0</v>
      </c>
      <c r="K339" s="87">
        <f>+K340+K344+K348+K351+K353</f>
        <v>0</v>
      </c>
    </row>
    <row r="340" spans="1:11" ht="12.75">
      <c r="A340" s="104">
        <v>2</v>
      </c>
      <c r="B340" s="105">
        <v>4</v>
      </c>
      <c r="C340" s="105">
        <v>1</v>
      </c>
      <c r="D340" s="105">
        <v>1</v>
      </c>
      <c r="E340" s="105"/>
      <c r="F340" s="104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89">
        <f>+K341+K342+K343</f>
        <v>0</v>
      </c>
    </row>
    <row r="341" spans="1:11" ht="12.75">
      <c r="A341" s="106">
        <v>2</v>
      </c>
      <c r="B341" s="107">
        <v>4</v>
      </c>
      <c r="C341" s="107">
        <v>1</v>
      </c>
      <c r="D341" s="107">
        <v>1</v>
      </c>
      <c r="E341" s="107" t="s">
        <v>268</v>
      </c>
      <c r="F341" s="108" t="s">
        <v>334</v>
      </c>
      <c r="G341" s="36"/>
      <c r="H341" s="36"/>
      <c r="I341" s="36"/>
      <c r="J341" s="36">
        <f>SUBTOTAL(9,G341:I341)</f>
        <v>0</v>
      </c>
      <c r="K341" s="79">
        <f>_xlfn.IFERROR(J341/$J$19*100,"0.00")</f>
        <v>0</v>
      </c>
    </row>
    <row r="342" spans="1:11" ht="12.75">
      <c r="A342" s="106">
        <v>2</v>
      </c>
      <c r="B342" s="107">
        <v>4</v>
      </c>
      <c r="C342" s="107">
        <v>1</v>
      </c>
      <c r="D342" s="107">
        <v>1</v>
      </c>
      <c r="E342" s="107" t="s">
        <v>269</v>
      </c>
      <c r="F342" s="108" t="s">
        <v>335</v>
      </c>
      <c r="G342" s="36"/>
      <c r="H342" s="36"/>
      <c r="I342" s="36"/>
      <c r="J342" s="36">
        <f>SUBTOTAL(9,G342:I342)</f>
        <v>0</v>
      </c>
      <c r="K342" s="79">
        <f>_xlfn.IFERROR(J342/$J$19*100,"0.00")</f>
        <v>0</v>
      </c>
    </row>
    <row r="343" spans="1:11" ht="12.75">
      <c r="A343" s="106">
        <v>2</v>
      </c>
      <c r="B343" s="107">
        <v>4</v>
      </c>
      <c r="C343" s="107">
        <v>1</v>
      </c>
      <c r="D343" s="107">
        <v>1</v>
      </c>
      <c r="E343" s="107" t="s">
        <v>270</v>
      </c>
      <c r="F343" s="108" t="s">
        <v>336</v>
      </c>
      <c r="G343" s="47"/>
      <c r="H343" s="47"/>
      <c r="I343" s="47"/>
      <c r="J343" s="36">
        <f>SUBTOTAL(9,G343:I343)</f>
        <v>0</v>
      </c>
      <c r="K343" s="79">
        <f>_xlfn.IFERROR(J343/$J$19*100,"0.00")</f>
        <v>0</v>
      </c>
    </row>
    <row r="344" spans="1:11" ht="12.75">
      <c r="A344" s="104">
        <v>2</v>
      </c>
      <c r="B344" s="105">
        <v>4</v>
      </c>
      <c r="C344" s="105">
        <v>1</v>
      </c>
      <c r="D344" s="105">
        <v>2</v>
      </c>
      <c r="E344" s="105"/>
      <c r="F344" s="104" t="s">
        <v>337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89">
        <f>+K345+K346+K347</f>
        <v>0</v>
      </c>
    </row>
    <row r="345" spans="1:11" ht="12.75">
      <c r="A345" s="106">
        <v>2</v>
      </c>
      <c r="B345" s="107">
        <v>4</v>
      </c>
      <c r="C345" s="107">
        <v>1</v>
      </c>
      <c r="D345" s="107">
        <v>2</v>
      </c>
      <c r="E345" s="107" t="s">
        <v>268</v>
      </c>
      <c r="F345" s="108" t="s">
        <v>338</v>
      </c>
      <c r="G345" s="36"/>
      <c r="H345" s="36"/>
      <c r="I345" s="36"/>
      <c r="J345" s="36">
        <f>SUBTOTAL(9,G345:I345)</f>
        <v>0</v>
      </c>
      <c r="K345" s="79">
        <f>_xlfn.IFERROR(J345/$J$19*100,"0.00")</f>
        <v>0</v>
      </c>
    </row>
    <row r="346" spans="1:11" ht="12.75">
      <c r="A346" s="106">
        <v>2</v>
      </c>
      <c r="B346" s="107">
        <v>4</v>
      </c>
      <c r="C346" s="107">
        <v>1</v>
      </c>
      <c r="D346" s="107">
        <v>2</v>
      </c>
      <c r="E346" s="107" t="s">
        <v>269</v>
      </c>
      <c r="F346" s="108" t="s">
        <v>339</v>
      </c>
      <c r="G346" s="36"/>
      <c r="H346" s="36"/>
      <c r="I346" s="36"/>
      <c r="J346" s="36">
        <f>SUBTOTAL(9,G346:I346)</f>
        <v>0</v>
      </c>
      <c r="K346" s="79">
        <f>_xlfn.IFERROR(J346/$J$19*100,"0.00")</f>
        <v>0</v>
      </c>
    </row>
    <row r="347" spans="1:11" ht="12.75">
      <c r="A347" s="106">
        <v>2</v>
      </c>
      <c r="B347" s="107">
        <v>4</v>
      </c>
      <c r="C347" s="107">
        <v>1</v>
      </c>
      <c r="D347" s="107">
        <v>2</v>
      </c>
      <c r="E347" s="107" t="s">
        <v>270</v>
      </c>
      <c r="F347" s="108" t="s">
        <v>340</v>
      </c>
      <c r="G347" s="47"/>
      <c r="H347" s="47"/>
      <c r="I347" s="47"/>
      <c r="J347" s="36">
        <f>SUBTOTAL(9,G347:I347)</f>
        <v>0</v>
      </c>
      <c r="K347" s="79">
        <f>_xlfn.IFERROR(J347/$J$19*100,"0.00")</f>
        <v>0</v>
      </c>
    </row>
    <row r="348" spans="1:11" ht="12.75">
      <c r="A348" s="104">
        <v>2</v>
      </c>
      <c r="B348" s="105">
        <v>4</v>
      </c>
      <c r="C348" s="105">
        <v>1</v>
      </c>
      <c r="D348" s="105">
        <v>4</v>
      </c>
      <c r="E348" s="107"/>
      <c r="F348" s="109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89">
        <f>+K349+K350</f>
        <v>0</v>
      </c>
    </row>
    <row r="349" spans="1:11" ht="12.75">
      <c r="A349" s="110">
        <v>2</v>
      </c>
      <c r="B349" s="111">
        <v>4</v>
      </c>
      <c r="C349" s="111">
        <v>1</v>
      </c>
      <c r="D349" s="111">
        <v>4</v>
      </c>
      <c r="E349" s="107" t="s">
        <v>268</v>
      </c>
      <c r="F349" s="112" t="s">
        <v>342</v>
      </c>
      <c r="G349" s="36"/>
      <c r="H349" s="36"/>
      <c r="I349" s="36"/>
      <c r="J349" s="36">
        <f>SUBTOTAL(9,G349:I349)</f>
        <v>0</v>
      </c>
      <c r="K349" s="79">
        <f>_xlfn.IFERROR(J349/$J$19*100,"0.00")</f>
        <v>0</v>
      </c>
    </row>
    <row r="350" spans="1:11" ht="12.75">
      <c r="A350" s="106">
        <v>2</v>
      </c>
      <c r="B350" s="107">
        <v>4</v>
      </c>
      <c r="C350" s="107">
        <v>1</v>
      </c>
      <c r="D350" s="107">
        <v>4</v>
      </c>
      <c r="E350" s="107" t="s">
        <v>269</v>
      </c>
      <c r="F350" s="108" t="s">
        <v>343</v>
      </c>
      <c r="G350" s="47"/>
      <c r="H350" s="47"/>
      <c r="I350" s="47"/>
      <c r="J350" s="36">
        <f>SUBTOTAL(9,G350:I350)</f>
        <v>0</v>
      </c>
      <c r="K350" s="79">
        <f>_xlfn.IFERROR(J350/$J$19*100,"0.00")</f>
        <v>0</v>
      </c>
    </row>
    <row r="351" spans="1:11" ht="12.75">
      <c r="A351" s="113">
        <v>2</v>
      </c>
      <c r="B351" s="105">
        <v>4</v>
      </c>
      <c r="C351" s="105">
        <v>1</v>
      </c>
      <c r="D351" s="105">
        <v>5</v>
      </c>
      <c r="E351" s="105"/>
      <c r="F351" s="109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88">
        <f>+K352</f>
        <v>0</v>
      </c>
    </row>
    <row r="352" spans="1:11" ht="12.75">
      <c r="A352" s="106">
        <v>2</v>
      </c>
      <c r="B352" s="107">
        <v>4</v>
      </c>
      <c r="C352" s="107">
        <v>1</v>
      </c>
      <c r="D352" s="107">
        <v>5</v>
      </c>
      <c r="E352" s="107" t="s">
        <v>268</v>
      </c>
      <c r="F352" s="108" t="s">
        <v>344</v>
      </c>
      <c r="G352" s="47"/>
      <c r="H352" s="47"/>
      <c r="I352" s="47"/>
      <c r="J352" s="36">
        <f>SUBTOTAL(9,G352:I352)</f>
        <v>0</v>
      </c>
      <c r="K352" s="79">
        <f>_xlfn.IFERROR(J352/$J$19*100,"0.00")</f>
        <v>0</v>
      </c>
    </row>
    <row r="353" spans="1:11" ht="12.75">
      <c r="A353" s="104">
        <v>2</v>
      </c>
      <c r="B353" s="105">
        <v>4</v>
      </c>
      <c r="C353" s="105">
        <v>1</v>
      </c>
      <c r="D353" s="105">
        <v>6</v>
      </c>
      <c r="E353" s="107"/>
      <c r="F353" s="109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89">
        <f>+K354</f>
        <v>0</v>
      </c>
    </row>
    <row r="354" spans="1:11" ht="12.75">
      <c r="A354" s="106">
        <v>2</v>
      </c>
      <c r="B354" s="107">
        <v>4</v>
      </c>
      <c r="C354" s="107">
        <v>1</v>
      </c>
      <c r="D354" s="107">
        <v>6</v>
      </c>
      <c r="E354" s="107" t="s">
        <v>268</v>
      </c>
      <c r="F354" s="108" t="s">
        <v>346</v>
      </c>
      <c r="G354" s="47"/>
      <c r="H354" s="47"/>
      <c r="I354" s="47"/>
      <c r="J354" s="36">
        <f>SUBTOTAL(9,G354:I354)</f>
        <v>0</v>
      </c>
      <c r="K354" s="79">
        <f>_xlfn.IFERROR(J354/$J$19*100,"0.00")</f>
        <v>0</v>
      </c>
    </row>
    <row r="355" spans="1:11" ht="12.75">
      <c r="A355" s="101">
        <v>2</v>
      </c>
      <c r="B355" s="102">
        <v>4</v>
      </c>
      <c r="C355" s="102">
        <v>2</v>
      </c>
      <c r="D355" s="102"/>
      <c r="E355" s="102"/>
      <c r="F355" s="103" t="s">
        <v>347</v>
      </c>
      <c r="G355" s="59">
        <f>+G356+G358+G362</f>
        <v>0</v>
      </c>
      <c r="H355" s="59">
        <f>+H356+H358+H362</f>
        <v>0</v>
      </c>
      <c r="I355" s="59">
        <f>+I356+I358+I362</f>
        <v>0</v>
      </c>
      <c r="J355" s="59">
        <f>+J356+J358+J362</f>
        <v>0</v>
      </c>
      <c r="K355" s="87">
        <f>+K356+K358+K362</f>
        <v>0</v>
      </c>
    </row>
    <row r="356" spans="1:11" ht="12.75">
      <c r="A356" s="104">
        <v>2</v>
      </c>
      <c r="B356" s="105">
        <v>4</v>
      </c>
      <c r="C356" s="105">
        <v>2</v>
      </c>
      <c r="D356" s="105">
        <v>1</v>
      </c>
      <c r="E356" s="107"/>
      <c r="F356" s="104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89">
        <f>+K357</f>
        <v>0</v>
      </c>
    </row>
    <row r="357" spans="1:11" ht="12.75">
      <c r="A357" s="114">
        <v>2</v>
      </c>
      <c r="B357" s="107">
        <v>4</v>
      </c>
      <c r="C357" s="107">
        <v>2</v>
      </c>
      <c r="D357" s="107">
        <v>1</v>
      </c>
      <c r="E357" s="107" t="s">
        <v>268</v>
      </c>
      <c r="F357" s="108" t="s">
        <v>349</v>
      </c>
      <c r="G357" s="47"/>
      <c r="H357" s="47"/>
      <c r="I357" s="47"/>
      <c r="J357" s="36">
        <f>SUBTOTAL(9,G357:I357)</f>
        <v>0</v>
      </c>
      <c r="K357" s="79">
        <f>_xlfn.IFERROR(J357/$J$19*100,"0.00")</f>
        <v>0</v>
      </c>
    </row>
    <row r="358" spans="1:11" ht="22.5">
      <c r="A358" s="104">
        <v>2</v>
      </c>
      <c r="B358" s="105">
        <v>4</v>
      </c>
      <c r="C358" s="105">
        <v>2</v>
      </c>
      <c r="D358" s="105">
        <v>2</v>
      </c>
      <c r="E358" s="107"/>
      <c r="F358" s="109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88">
        <f>+K359+K360+K361</f>
        <v>0</v>
      </c>
    </row>
    <row r="359" spans="1:11" ht="22.5">
      <c r="A359" s="114">
        <v>2</v>
      </c>
      <c r="B359" s="107">
        <v>4</v>
      </c>
      <c r="C359" s="107">
        <v>2</v>
      </c>
      <c r="D359" s="107">
        <v>2</v>
      </c>
      <c r="E359" s="107" t="s">
        <v>268</v>
      </c>
      <c r="F359" s="108" t="s">
        <v>351</v>
      </c>
      <c r="G359" s="47"/>
      <c r="H359" s="47"/>
      <c r="I359" s="47"/>
      <c r="J359" s="36">
        <f>SUBTOTAL(9,G359:I359)</f>
        <v>0</v>
      </c>
      <c r="K359" s="79">
        <f>_xlfn.IFERROR(J359/$J$19*100,"0.00")</f>
        <v>0</v>
      </c>
    </row>
    <row r="360" spans="1:11" ht="22.5">
      <c r="A360" s="114">
        <v>2</v>
      </c>
      <c r="B360" s="107">
        <v>4</v>
      </c>
      <c r="C360" s="107">
        <v>2</v>
      </c>
      <c r="D360" s="107">
        <v>2</v>
      </c>
      <c r="E360" s="107" t="s">
        <v>269</v>
      </c>
      <c r="F360" s="108" t="s">
        <v>352</v>
      </c>
      <c r="G360" s="47"/>
      <c r="H360" s="47"/>
      <c r="I360" s="47"/>
      <c r="J360" s="36">
        <f>SUBTOTAL(9,G360:I360)</f>
        <v>0</v>
      </c>
      <c r="K360" s="79">
        <f>_xlfn.IFERROR(J360/$J$19*100,"0.00")</f>
        <v>0</v>
      </c>
    </row>
    <row r="361" spans="1:11" ht="22.5">
      <c r="A361" s="114">
        <v>2</v>
      </c>
      <c r="B361" s="107">
        <v>4</v>
      </c>
      <c r="C361" s="107">
        <v>2</v>
      </c>
      <c r="D361" s="107">
        <v>2</v>
      </c>
      <c r="E361" s="107" t="s">
        <v>270</v>
      </c>
      <c r="F361" s="108" t="s">
        <v>353</v>
      </c>
      <c r="G361" s="47"/>
      <c r="H361" s="47"/>
      <c r="I361" s="47"/>
      <c r="J361" s="36">
        <f>SUBTOTAL(9,G361:I361)</f>
        <v>0</v>
      </c>
      <c r="K361" s="79">
        <f>_xlfn.IFERROR(J361/$J$19*100,"0.00")</f>
        <v>0</v>
      </c>
    </row>
    <row r="362" spans="1:11" ht="12.75">
      <c r="A362" s="104">
        <v>2</v>
      </c>
      <c r="B362" s="105">
        <v>4</v>
      </c>
      <c r="C362" s="105">
        <v>2</v>
      </c>
      <c r="D362" s="105">
        <v>3</v>
      </c>
      <c r="E362" s="105"/>
      <c r="F362" s="109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0">
        <f>K363+K364+K365</f>
        <v>0</v>
      </c>
    </row>
    <row r="363" spans="1:11" ht="22.5">
      <c r="A363" s="114">
        <v>2</v>
      </c>
      <c r="B363" s="107">
        <v>4</v>
      </c>
      <c r="C363" s="107">
        <v>2</v>
      </c>
      <c r="D363" s="107">
        <v>3</v>
      </c>
      <c r="E363" s="107" t="s">
        <v>268</v>
      </c>
      <c r="F363" s="108" t="s">
        <v>355</v>
      </c>
      <c r="G363" s="36"/>
      <c r="H363" s="36"/>
      <c r="I363" s="36"/>
      <c r="J363" s="36">
        <f>SUBTOTAL(9,G363:I363)</f>
        <v>0</v>
      </c>
      <c r="K363" s="79">
        <f>_xlfn.IFERROR(J363/$J$19*100,"0.00")</f>
        <v>0</v>
      </c>
    </row>
    <row r="364" spans="1:11" ht="12.75">
      <c r="A364" s="114">
        <v>2</v>
      </c>
      <c r="B364" s="107">
        <v>4</v>
      </c>
      <c r="C364" s="107">
        <v>2</v>
      </c>
      <c r="D364" s="107">
        <v>3</v>
      </c>
      <c r="E364" s="107" t="s">
        <v>269</v>
      </c>
      <c r="F364" s="108" t="s">
        <v>356</v>
      </c>
      <c r="G364" s="36"/>
      <c r="H364" s="36"/>
      <c r="I364" s="36"/>
      <c r="J364" s="36">
        <f>SUBTOTAL(9,G364:I364)</f>
        <v>0</v>
      </c>
      <c r="K364" s="79">
        <f>_xlfn.IFERROR(J364/$J$19*100,"0.00")</f>
        <v>0</v>
      </c>
    </row>
    <row r="365" spans="1:11" ht="22.5">
      <c r="A365" s="114">
        <v>2</v>
      </c>
      <c r="B365" s="107">
        <v>4</v>
      </c>
      <c r="C365" s="107">
        <v>2</v>
      </c>
      <c r="D365" s="107">
        <v>3</v>
      </c>
      <c r="E365" s="107" t="s">
        <v>270</v>
      </c>
      <c r="F365" s="108" t="s">
        <v>357</v>
      </c>
      <c r="G365" s="36"/>
      <c r="H365" s="36"/>
      <c r="I365" s="36"/>
      <c r="J365" s="36">
        <f>SUBTOTAL(9,G365:I365)</f>
        <v>0</v>
      </c>
      <c r="K365" s="79">
        <f>_xlfn.IFERROR(J365/$J$19*100,"0.00")</f>
        <v>0</v>
      </c>
    </row>
    <row r="366" spans="1:11" ht="12.75">
      <c r="A366" s="101">
        <v>2</v>
      </c>
      <c r="B366" s="102">
        <v>4</v>
      </c>
      <c r="C366" s="102">
        <v>4</v>
      </c>
      <c r="D366" s="102"/>
      <c r="E366" s="102"/>
      <c r="F366" s="103" t="s">
        <v>358</v>
      </c>
      <c r="G366" s="59">
        <f>+G367</f>
        <v>0</v>
      </c>
      <c r="H366" s="59">
        <f>+H367</f>
        <v>0</v>
      </c>
      <c r="I366" s="59">
        <f>+I367</f>
        <v>0</v>
      </c>
      <c r="J366" s="59">
        <f>+J367</f>
        <v>0</v>
      </c>
      <c r="K366" s="87">
        <f>+K367</f>
        <v>0</v>
      </c>
    </row>
    <row r="367" spans="1:11" ht="12.75">
      <c r="A367" s="104">
        <v>2</v>
      </c>
      <c r="B367" s="105">
        <v>4</v>
      </c>
      <c r="C367" s="105">
        <v>4</v>
      </c>
      <c r="D367" s="105">
        <v>1</v>
      </c>
      <c r="E367" s="105"/>
      <c r="F367" s="109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0">
        <f>+K368+K369+K370</f>
        <v>0</v>
      </c>
    </row>
    <row r="368" spans="1:11" ht="22.5">
      <c r="A368" s="114">
        <v>2</v>
      </c>
      <c r="B368" s="107">
        <v>4</v>
      </c>
      <c r="C368" s="107">
        <v>4</v>
      </c>
      <c r="D368" s="107">
        <v>1</v>
      </c>
      <c r="E368" s="107" t="s">
        <v>268</v>
      </c>
      <c r="F368" s="108" t="s">
        <v>360</v>
      </c>
      <c r="G368" s="36"/>
      <c r="H368" s="36"/>
      <c r="I368" s="36"/>
      <c r="J368" s="36">
        <f>SUBTOTAL(9,G368:I368)</f>
        <v>0</v>
      </c>
      <c r="K368" s="79">
        <f>_xlfn.IFERROR(J368/$J$19*100,"0.00")</f>
        <v>0</v>
      </c>
    </row>
    <row r="369" spans="1:11" ht="22.5">
      <c r="A369" s="114">
        <v>2</v>
      </c>
      <c r="B369" s="107">
        <v>4</v>
      </c>
      <c r="C369" s="107">
        <v>4</v>
      </c>
      <c r="D369" s="107">
        <v>1</v>
      </c>
      <c r="E369" s="107" t="s">
        <v>269</v>
      </c>
      <c r="F369" s="108" t="s">
        <v>361</v>
      </c>
      <c r="G369" s="36"/>
      <c r="H369" s="36"/>
      <c r="I369" s="36"/>
      <c r="J369" s="36">
        <f>SUBTOTAL(9,G369:I369)</f>
        <v>0</v>
      </c>
      <c r="K369" s="79">
        <f>_xlfn.IFERROR(J369/$J$19*100,"0.00")</f>
        <v>0</v>
      </c>
    </row>
    <row r="370" spans="1:11" ht="22.5">
      <c r="A370" s="114">
        <v>2</v>
      </c>
      <c r="B370" s="107">
        <v>4</v>
      </c>
      <c r="C370" s="107">
        <v>4</v>
      </c>
      <c r="D370" s="107">
        <v>1</v>
      </c>
      <c r="E370" s="107" t="s">
        <v>270</v>
      </c>
      <c r="F370" s="108" t="s">
        <v>362</v>
      </c>
      <c r="G370" s="36"/>
      <c r="H370" s="36"/>
      <c r="I370" s="36"/>
      <c r="J370" s="36">
        <f>SUBTOTAL(9,G370:I370)</f>
        <v>0</v>
      </c>
      <c r="K370" s="79">
        <f>_xlfn.IFERROR(J370/$J$19*100,"0.00")</f>
        <v>0</v>
      </c>
    </row>
    <row r="371" spans="1:11" ht="12.75">
      <c r="A371" s="101">
        <v>2</v>
      </c>
      <c r="B371" s="102">
        <v>4</v>
      </c>
      <c r="C371" s="102">
        <v>6</v>
      </c>
      <c r="D371" s="102"/>
      <c r="E371" s="102"/>
      <c r="F371" s="103" t="s">
        <v>363</v>
      </c>
      <c r="G371" s="59">
        <f>+G372+G374+G376+G378</f>
        <v>0</v>
      </c>
      <c r="H371" s="59">
        <f>+H372+H374+H376+H378</f>
        <v>0</v>
      </c>
      <c r="I371" s="59">
        <f>+I372+I374+I376+I378</f>
        <v>0</v>
      </c>
      <c r="J371" s="59">
        <f>+J372+J374+J376+J378</f>
        <v>0</v>
      </c>
      <c r="K371" s="87">
        <f>+K372+K374+K376+K378</f>
        <v>0</v>
      </c>
    </row>
    <row r="372" spans="1:11" ht="12.75">
      <c r="A372" s="113">
        <v>2</v>
      </c>
      <c r="B372" s="105">
        <v>4</v>
      </c>
      <c r="C372" s="105">
        <v>6</v>
      </c>
      <c r="D372" s="105">
        <v>1</v>
      </c>
      <c r="E372" s="105"/>
      <c r="F372" s="109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89">
        <f>+K373</f>
        <v>0</v>
      </c>
    </row>
    <row r="373" spans="1:11" ht="12.75">
      <c r="A373" s="106">
        <v>2</v>
      </c>
      <c r="B373" s="107">
        <v>4</v>
      </c>
      <c r="C373" s="107">
        <v>6</v>
      </c>
      <c r="D373" s="107">
        <v>1</v>
      </c>
      <c r="E373" s="107" t="s">
        <v>268</v>
      </c>
      <c r="F373" s="108" t="s">
        <v>364</v>
      </c>
      <c r="G373" s="47"/>
      <c r="H373" s="47"/>
      <c r="I373" s="47"/>
      <c r="J373" s="36">
        <f>SUBTOTAL(9,G373:I373)</f>
        <v>0</v>
      </c>
      <c r="K373" s="79">
        <f>_xlfn.IFERROR(J373/$J$19*100,"0.00")</f>
        <v>0</v>
      </c>
    </row>
    <row r="374" spans="1:11" ht="12.75">
      <c r="A374" s="113">
        <v>2</v>
      </c>
      <c r="B374" s="105">
        <v>4</v>
      </c>
      <c r="C374" s="105">
        <v>6</v>
      </c>
      <c r="D374" s="105">
        <v>2</v>
      </c>
      <c r="E374" s="105"/>
      <c r="F374" s="109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88">
        <f>+K375</f>
        <v>0</v>
      </c>
    </row>
    <row r="375" spans="1:11" ht="12.75">
      <c r="A375" s="106">
        <v>2</v>
      </c>
      <c r="B375" s="107">
        <v>4</v>
      </c>
      <c r="C375" s="107">
        <v>6</v>
      </c>
      <c r="D375" s="107">
        <v>2</v>
      </c>
      <c r="E375" s="107" t="s">
        <v>268</v>
      </c>
      <c r="F375" s="108" t="s">
        <v>365</v>
      </c>
      <c r="G375" s="47"/>
      <c r="H375" s="47"/>
      <c r="I375" s="47"/>
      <c r="J375" s="36">
        <f>SUBTOTAL(9,G375:I375)</f>
        <v>0</v>
      </c>
      <c r="K375" s="79">
        <f>_xlfn.IFERROR(J375/$J$19*100,"0.00")</f>
        <v>0</v>
      </c>
    </row>
    <row r="376" spans="1:11" ht="12.75">
      <c r="A376" s="113">
        <v>2</v>
      </c>
      <c r="B376" s="105">
        <v>4</v>
      </c>
      <c r="C376" s="105">
        <v>6</v>
      </c>
      <c r="D376" s="105">
        <v>3</v>
      </c>
      <c r="E376" s="107"/>
      <c r="F376" s="109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88">
        <f>+K377</f>
        <v>0</v>
      </c>
    </row>
    <row r="377" spans="1:11" ht="12.75">
      <c r="A377" s="106">
        <v>2</v>
      </c>
      <c r="B377" s="107">
        <v>4</v>
      </c>
      <c r="C377" s="107">
        <v>6</v>
      </c>
      <c r="D377" s="107">
        <v>3</v>
      </c>
      <c r="E377" s="107" t="s">
        <v>268</v>
      </c>
      <c r="F377" s="108" t="s">
        <v>366</v>
      </c>
      <c r="G377" s="47"/>
      <c r="H377" s="47"/>
      <c r="I377" s="47"/>
      <c r="J377" s="36">
        <f>SUBTOTAL(9,G377:I377)</f>
        <v>0</v>
      </c>
      <c r="K377" s="79">
        <f>_xlfn.IFERROR(J377/$J$19*100,"0.00")</f>
        <v>0</v>
      </c>
    </row>
    <row r="378" spans="1:11" ht="12.75">
      <c r="A378" s="113">
        <v>2</v>
      </c>
      <c r="B378" s="105">
        <v>4</v>
      </c>
      <c r="C378" s="105">
        <v>6</v>
      </c>
      <c r="D378" s="105">
        <v>4</v>
      </c>
      <c r="E378" s="105"/>
      <c r="F378" s="109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88">
        <f>+K379</f>
        <v>0</v>
      </c>
    </row>
    <row r="379" spans="1:11" ht="12.75">
      <c r="A379" s="106">
        <v>2</v>
      </c>
      <c r="B379" s="107">
        <v>4</v>
      </c>
      <c r="C379" s="107">
        <v>6</v>
      </c>
      <c r="D379" s="107">
        <v>4</v>
      </c>
      <c r="E379" s="107" t="s">
        <v>268</v>
      </c>
      <c r="F379" s="108" t="s">
        <v>367</v>
      </c>
      <c r="G379" s="47"/>
      <c r="H379" s="47"/>
      <c r="I379" s="47"/>
      <c r="J379" s="36">
        <f>SUBTOTAL(9,G379:I379)</f>
        <v>0</v>
      </c>
      <c r="K379" s="79">
        <f>_xlfn.IFERROR(J379/$J$19*100,"0.00")</f>
        <v>0</v>
      </c>
    </row>
    <row r="380" spans="1:11" ht="12.75">
      <c r="A380" s="101">
        <v>2</v>
      </c>
      <c r="B380" s="102">
        <v>4</v>
      </c>
      <c r="C380" s="102">
        <v>7</v>
      </c>
      <c r="D380" s="102"/>
      <c r="E380" s="102"/>
      <c r="F380" s="103" t="s">
        <v>368</v>
      </c>
      <c r="G380" s="59">
        <f>+G381+G383+G385</f>
        <v>0</v>
      </c>
      <c r="H380" s="59">
        <f>+H381+H383+H385</f>
        <v>0</v>
      </c>
      <c r="I380" s="59">
        <f>+I381+I383+I385</f>
        <v>0</v>
      </c>
      <c r="J380" s="59">
        <f>+J381+J383+J385</f>
        <v>0</v>
      </c>
      <c r="K380" s="87">
        <f>+K381+K383+K385</f>
        <v>0</v>
      </c>
    </row>
    <row r="381" spans="1:11" ht="22.5">
      <c r="A381" s="104">
        <v>2</v>
      </c>
      <c r="B381" s="105">
        <v>4</v>
      </c>
      <c r="C381" s="105">
        <v>7</v>
      </c>
      <c r="D381" s="105">
        <v>1</v>
      </c>
      <c r="E381" s="105"/>
      <c r="F381" s="109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89">
        <f>+K382</f>
        <v>0</v>
      </c>
    </row>
    <row r="382" spans="1:11" ht="12.75">
      <c r="A382" s="106">
        <v>2</v>
      </c>
      <c r="B382" s="107">
        <v>4</v>
      </c>
      <c r="C382" s="107">
        <v>7</v>
      </c>
      <c r="D382" s="107">
        <v>1</v>
      </c>
      <c r="E382" s="107" t="s">
        <v>268</v>
      </c>
      <c r="F382" s="108" t="s">
        <v>370</v>
      </c>
      <c r="G382" s="47"/>
      <c r="H382" s="47"/>
      <c r="I382" s="47"/>
      <c r="J382" s="36">
        <f>SUBTOTAL(9,G382:I382)</f>
        <v>0</v>
      </c>
      <c r="K382" s="79">
        <f>_xlfn.IFERROR(J382/$J$19*100,"0.00")</f>
        <v>0</v>
      </c>
    </row>
    <row r="383" spans="1:11" ht="12.75">
      <c r="A383" s="113">
        <v>2</v>
      </c>
      <c r="B383" s="105">
        <v>4</v>
      </c>
      <c r="C383" s="105">
        <v>7</v>
      </c>
      <c r="D383" s="105">
        <v>2</v>
      </c>
      <c r="E383" s="105"/>
      <c r="F383" s="109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88">
        <f>+K384</f>
        <v>0</v>
      </c>
    </row>
    <row r="384" spans="1:11" ht="12.75">
      <c r="A384" s="106">
        <v>2</v>
      </c>
      <c r="B384" s="107">
        <v>4</v>
      </c>
      <c r="C384" s="107">
        <v>7</v>
      </c>
      <c r="D384" s="107">
        <v>2</v>
      </c>
      <c r="E384" s="107" t="s">
        <v>268</v>
      </c>
      <c r="F384" s="108" t="s">
        <v>372</v>
      </c>
      <c r="G384" s="47"/>
      <c r="H384" s="47"/>
      <c r="I384" s="47"/>
      <c r="J384" s="36">
        <f>SUBTOTAL(9,G384:I384)</f>
        <v>0</v>
      </c>
      <c r="K384" s="79">
        <f>_xlfn.IFERROR(J384/$J$19*100,"0.00")</f>
        <v>0</v>
      </c>
    </row>
    <row r="385" spans="1:11" ht="12.75">
      <c r="A385" s="113">
        <v>2</v>
      </c>
      <c r="B385" s="105">
        <v>4</v>
      </c>
      <c r="C385" s="105">
        <v>7</v>
      </c>
      <c r="D385" s="105">
        <v>3</v>
      </c>
      <c r="E385" s="105"/>
      <c r="F385" s="109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88">
        <f>+K386</f>
        <v>0</v>
      </c>
    </row>
    <row r="386" spans="1:11" ht="12.75">
      <c r="A386" s="106">
        <v>2</v>
      </c>
      <c r="B386" s="107">
        <v>4</v>
      </c>
      <c r="C386" s="107">
        <v>7</v>
      </c>
      <c r="D386" s="107">
        <v>3</v>
      </c>
      <c r="E386" s="107" t="s">
        <v>268</v>
      </c>
      <c r="F386" s="108" t="s">
        <v>373</v>
      </c>
      <c r="G386" s="47"/>
      <c r="H386" s="47"/>
      <c r="I386" s="47"/>
      <c r="J386" s="36">
        <f>SUBTOTAL(9,G386:I386)</f>
        <v>0</v>
      </c>
      <c r="K386" s="79">
        <f>_xlfn.IFERROR(J386/$J$19*100,"0.00")</f>
        <v>0</v>
      </c>
    </row>
    <row r="387" spans="1:11" ht="12.75">
      <c r="A387" s="101">
        <v>2</v>
      </c>
      <c r="B387" s="102">
        <v>4</v>
      </c>
      <c r="C387" s="102">
        <v>9</v>
      </c>
      <c r="D387" s="102"/>
      <c r="E387" s="102"/>
      <c r="F387" s="103" t="s">
        <v>374</v>
      </c>
      <c r="G387" s="59">
        <f>+G388+G390+G392+G394</f>
        <v>0</v>
      </c>
      <c r="H387" s="59">
        <f>+H388+H390+H392+H394</f>
        <v>0</v>
      </c>
      <c r="I387" s="59">
        <f>+I388+I390+I392+I394</f>
        <v>0</v>
      </c>
      <c r="J387" s="59">
        <f>+J388+J390+J392+J394</f>
        <v>0</v>
      </c>
      <c r="K387" s="87">
        <f>+K388+K390+K392+K394</f>
        <v>0</v>
      </c>
    </row>
    <row r="388" spans="1:11" ht="12.75">
      <c r="A388" s="113">
        <v>2</v>
      </c>
      <c r="B388" s="105">
        <v>4</v>
      </c>
      <c r="C388" s="105">
        <v>9</v>
      </c>
      <c r="D388" s="105">
        <v>1</v>
      </c>
      <c r="E388" s="105"/>
      <c r="F388" s="109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89">
        <f>+K389</f>
        <v>0</v>
      </c>
    </row>
    <row r="389" spans="1:11" ht="12.75">
      <c r="A389" s="106">
        <v>2</v>
      </c>
      <c r="B389" s="107">
        <v>4</v>
      </c>
      <c r="C389" s="107">
        <v>9</v>
      </c>
      <c r="D389" s="107">
        <v>1</v>
      </c>
      <c r="E389" s="107" t="s">
        <v>268</v>
      </c>
      <c r="F389" s="108" t="s">
        <v>374</v>
      </c>
      <c r="G389" s="47"/>
      <c r="H389" s="47"/>
      <c r="I389" s="47"/>
      <c r="J389" s="36">
        <f>SUBTOTAL(9,G389:I389)</f>
        <v>0</v>
      </c>
      <c r="K389" s="79">
        <f>_xlfn.IFERROR(J389/$J$19*100,"0.00")</f>
        <v>0</v>
      </c>
    </row>
    <row r="390" spans="1:11" ht="12.75">
      <c r="A390" s="113">
        <v>2</v>
      </c>
      <c r="B390" s="105">
        <v>4</v>
      </c>
      <c r="C390" s="105">
        <v>9</v>
      </c>
      <c r="D390" s="105">
        <v>2</v>
      </c>
      <c r="E390" s="105"/>
      <c r="F390" s="109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89">
        <f>+K391</f>
        <v>0</v>
      </c>
    </row>
    <row r="391" spans="1:11" ht="12.75">
      <c r="A391" s="106">
        <v>2</v>
      </c>
      <c r="B391" s="107">
        <v>4</v>
      </c>
      <c r="C391" s="107">
        <v>9</v>
      </c>
      <c r="D391" s="107">
        <v>2</v>
      </c>
      <c r="E391" s="107" t="s">
        <v>268</v>
      </c>
      <c r="F391" s="108" t="s">
        <v>375</v>
      </c>
      <c r="G391" s="47"/>
      <c r="H391" s="47"/>
      <c r="I391" s="47"/>
      <c r="J391" s="36">
        <f>SUBTOTAL(9,G391:I391)</f>
        <v>0</v>
      </c>
      <c r="K391" s="79">
        <f>_xlfn.IFERROR(J391/$J$19*100,"0.00")</f>
        <v>0</v>
      </c>
    </row>
    <row r="392" spans="1:11" ht="12.75">
      <c r="A392" s="113">
        <v>2</v>
      </c>
      <c r="B392" s="105">
        <v>4</v>
      </c>
      <c r="C392" s="105">
        <v>9</v>
      </c>
      <c r="D392" s="105">
        <v>3</v>
      </c>
      <c r="E392" s="105"/>
      <c r="F392" s="109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89">
        <f>+K393</f>
        <v>0</v>
      </c>
    </row>
    <row r="393" spans="1:11" ht="12.75">
      <c r="A393" s="106">
        <v>2</v>
      </c>
      <c r="B393" s="107">
        <v>4</v>
      </c>
      <c r="C393" s="107">
        <v>9</v>
      </c>
      <c r="D393" s="107">
        <v>3</v>
      </c>
      <c r="E393" s="107" t="s">
        <v>268</v>
      </c>
      <c r="F393" s="108" t="s">
        <v>376</v>
      </c>
      <c r="G393" s="47"/>
      <c r="H393" s="47"/>
      <c r="I393" s="47"/>
      <c r="J393" s="36">
        <f>SUBTOTAL(9,G393:I393)</f>
        <v>0</v>
      </c>
      <c r="K393" s="79">
        <f>_xlfn.IFERROR(J393/$J$19*100,"0.00")</f>
        <v>0</v>
      </c>
    </row>
    <row r="394" spans="1:11" ht="12.75">
      <c r="A394" s="113">
        <v>2</v>
      </c>
      <c r="B394" s="105">
        <v>4</v>
      </c>
      <c r="C394" s="105">
        <v>9</v>
      </c>
      <c r="D394" s="105">
        <v>4</v>
      </c>
      <c r="E394" s="105"/>
      <c r="F394" s="109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89">
        <f>+K395</f>
        <v>0</v>
      </c>
    </row>
    <row r="395" spans="1:11" ht="12.75">
      <c r="A395" s="114">
        <v>2</v>
      </c>
      <c r="B395" s="107">
        <v>4</v>
      </c>
      <c r="C395" s="107">
        <v>9</v>
      </c>
      <c r="D395" s="107">
        <v>4</v>
      </c>
      <c r="E395" s="107" t="s">
        <v>268</v>
      </c>
      <c r="F395" s="108" t="s">
        <v>377</v>
      </c>
      <c r="G395" s="47"/>
      <c r="H395" s="47"/>
      <c r="I395" s="47"/>
      <c r="J395" s="36">
        <f>SUBTOTAL(9,G395:I395)</f>
        <v>0</v>
      </c>
      <c r="K395" s="79">
        <f>_xlfn.IFERROR(J395/$J$19*100,"0.00")</f>
        <v>0</v>
      </c>
    </row>
    <row r="396" spans="1:11" ht="12.75">
      <c r="A396" s="97">
        <v>2</v>
      </c>
      <c r="B396" s="98">
        <v>5</v>
      </c>
      <c r="C396" s="99"/>
      <c r="D396" s="99"/>
      <c r="E396" s="99"/>
      <c r="F396" s="100" t="s">
        <v>378</v>
      </c>
      <c r="G396" s="66">
        <f>+G397+G399+G401</f>
        <v>0</v>
      </c>
      <c r="H396" s="66">
        <f>+H397+H399+H401</f>
        <v>0</v>
      </c>
      <c r="I396" s="66">
        <f>+I397+I399+I401</f>
        <v>0</v>
      </c>
      <c r="J396" s="66">
        <f>+J397+J399+J401</f>
        <v>0</v>
      </c>
      <c r="K396" s="86">
        <f>+K397+K399+K401</f>
        <v>0</v>
      </c>
    </row>
    <row r="397" spans="1:11" ht="12.75">
      <c r="A397" s="101">
        <v>2</v>
      </c>
      <c r="B397" s="102">
        <v>5</v>
      </c>
      <c r="C397" s="102">
        <v>1</v>
      </c>
      <c r="D397" s="102"/>
      <c r="E397" s="102"/>
      <c r="F397" s="103" t="s">
        <v>379</v>
      </c>
      <c r="G397" s="59">
        <f>+G398</f>
        <v>0</v>
      </c>
      <c r="H397" s="59">
        <f>+H398</f>
        <v>0</v>
      </c>
      <c r="I397" s="59">
        <f>+I398</f>
        <v>0</v>
      </c>
      <c r="J397" s="59">
        <f>+J398</f>
        <v>0</v>
      </c>
      <c r="K397" s="87">
        <f>+K398</f>
        <v>0</v>
      </c>
    </row>
    <row r="398" spans="1:11" ht="12.75">
      <c r="A398" s="110">
        <v>2</v>
      </c>
      <c r="B398" s="111">
        <v>5</v>
      </c>
      <c r="C398" s="111">
        <v>1</v>
      </c>
      <c r="D398" s="111">
        <v>1</v>
      </c>
      <c r="E398" s="111" t="s">
        <v>268</v>
      </c>
      <c r="F398" s="112" t="s">
        <v>380</v>
      </c>
      <c r="G398" s="47"/>
      <c r="H398" s="47"/>
      <c r="I398" s="47"/>
      <c r="J398" s="36">
        <f>SUBTOTAL(9,G398:I398)</f>
        <v>0</v>
      </c>
      <c r="K398" s="79">
        <f>_xlfn.IFERROR(J398/$J$19*100,"0.00")</f>
        <v>0</v>
      </c>
    </row>
    <row r="399" spans="1:11" ht="12.75">
      <c r="A399" s="104">
        <v>2</v>
      </c>
      <c r="B399" s="105">
        <v>5</v>
      </c>
      <c r="C399" s="105">
        <v>1</v>
      </c>
      <c r="D399" s="105">
        <v>2</v>
      </c>
      <c r="E399" s="105"/>
      <c r="F399" s="109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89">
        <f>+K400</f>
        <v>0</v>
      </c>
    </row>
    <row r="400" spans="1:11" ht="12.75">
      <c r="A400" s="114">
        <v>2</v>
      </c>
      <c r="B400" s="107">
        <v>5</v>
      </c>
      <c r="C400" s="107">
        <v>1</v>
      </c>
      <c r="D400" s="107">
        <v>2</v>
      </c>
      <c r="E400" s="107" t="s">
        <v>268</v>
      </c>
      <c r="F400" s="108" t="s">
        <v>381</v>
      </c>
      <c r="G400" s="47"/>
      <c r="H400" s="47"/>
      <c r="I400" s="47"/>
      <c r="J400" s="36">
        <f>SUBTOTAL(9,G400:I400)</f>
        <v>0</v>
      </c>
      <c r="K400" s="79">
        <f>_xlfn.IFERROR(J400/$J$19*100,"0.00")</f>
        <v>0</v>
      </c>
    </row>
    <row r="401" spans="1:11" ht="12.75">
      <c r="A401" s="104">
        <v>2</v>
      </c>
      <c r="B401" s="105">
        <v>5</v>
      </c>
      <c r="C401" s="105">
        <v>1</v>
      </c>
      <c r="D401" s="105">
        <v>3</v>
      </c>
      <c r="E401" s="105"/>
      <c r="F401" s="109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88">
        <f>+K402</f>
        <v>0</v>
      </c>
    </row>
    <row r="402" spans="1:11" ht="12.75">
      <c r="A402" s="114">
        <v>2</v>
      </c>
      <c r="B402" s="107">
        <v>5</v>
      </c>
      <c r="C402" s="107">
        <v>1</v>
      </c>
      <c r="D402" s="107">
        <v>3</v>
      </c>
      <c r="E402" s="107" t="s">
        <v>268</v>
      </c>
      <c r="F402" s="108" t="s">
        <v>382</v>
      </c>
      <c r="G402" s="47"/>
      <c r="H402" s="47"/>
      <c r="I402" s="47"/>
      <c r="J402" s="36">
        <f>SUBTOTAL(9,G402:I402)</f>
        <v>0</v>
      </c>
      <c r="K402" s="79">
        <f>_xlfn.IFERROR(J402/$J$19*100,"0.00")</f>
        <v>0</v>
      </c>
    </row>
    <row r="403" spans="1:11" ht="12.75">
      <c r="A403" s="62">
        <v>2</v>
      </c>
      <c r="B403" s="63">
        <v>6</v>
      </c>
      <c r="C403" s="64"/>
      <c r="D403" s="64"/>
      <c r="E403" s="64"/>
      <c r="F403" s="65" t="s">
        <v>214</v>
      </c>
      <c r="G403" s="66">
        <f>+G404+G415+G424+G433+G442+G457+G462+G481</f>
        <v>0</v>
      </c>
      <c r="H403" s="66">
        <f>+H404+H415+H424+H433+H442+H457+H462+H481+H438</f>
        <v>0</v>
      </c>
      <c r="I403" s="66">
        <f>+I404+I415+I424+I433+I442+I457+I462+I481</f>
        <v>0</v>
      </c>
      <c r="J403" s="66">
        <f>+J404+J415+J424+J433+J442+J457+J462+J481+J438</f>
        <v>0</v>
      </c>
      <c r="K403" s="86">
        <f>+K404+K415+K424+K433+K442+K457+K462+K481</f>
        <v>0</v>
      </c>
    </row>
    <row r="404" spans="1:11" ht="12.75">
      <c r="A404" s="60">
        <v>2</v>
      </c>
      <c r="B404" s="58">
        <v>6</v>
      </c>
      <c r="C404" s="58">
        <v>1</v>
      </c>
      <c r="D404" s="58"/>
      <c r="E404" s="58"/>
      <c r="F404" s="61" t="s">
        <v>215</v>
      </c>
      <c r="G404" s="59">
        <f>+G405+G407+G409+G411+G413</f>
        <v>0</v>
      </c>
      <c r="H404" s="59">
        <f>+H405+H407+H409+H411+H413</f>
        <v>0</v>
      </c>
      <c r="I404" s="59">
        <f>+I405+I407+I409+I411+I413</f>
        <v>0</v>
      </c>
      <c r="J404" s="59">
        <f>+J405+J407+J409+J411+J413</f>
        <v>0</v>
      </c>
      <c r="K404" s="87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89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79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89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79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89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/>
      <c r="I410" s="47"/>
      <c r="J410" s="36">
        <f>SUBTOTAL(9,G410:I410)</f>
        <v>0</v>
      </c>
      <c r="K410" s="79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89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79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89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79">
        <f>_xlfn.IFERROR(J414/$J$19*100,"0.00")</f>
        <v>0</v>
      </c>
    </row>
    <row r="415" spans="1:11" ht="12.75">
      <c r="A415" s="60">
        <v>2</v>
      </c>
      <c r="B415" s="58">
        <v>6</v>
      </c>
      <c r="C415" s="58">
        <v>2</v>
      </c>
      <c r="D415" s="58"/>
      <c r="E415" s="58"/>
      <c r="F415" s="61" t="s">
        <v>218</v>
      </c>
      <c r="G415" s="59">
        <f>+G416+G418+G420+G422</f>
        <v>0</v>
      </c>
      <c r="H415" s="59">
        <f>+H416+H418+H420+H422</f>
        <v>0</v>
      </c>
      <c r="I415" s="59">
        <f>+I416+I418+I420+I422</f>
        <v>0</v>
      </c>
      <c r="J415" s="59">
        <f>+J416+J418+J420+J422</f>
        <v>0</v>
      </c>
      <c r="K415" s="87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89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79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88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79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89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79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89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79">
        <f>_xlfn.IFERROR(J423/$J$19*100,"0.00")</f>
        <v>0</v>
      </c>
    </row>
    <row r="424" spans="1:11" ht="12.75">
      <c r="A424" s="60">
        <v>2</v>
      </c>
      <c r="B424" s="58">
        <v>6</v>
      </c>
      <c r="C424" s="58">
        <v>3</v>
      </c>
      <c r="D424" s="58"/>
      <c r="E424" s="58"/>
      <c r="F424" s="61" t="s">
        <v>222</v>
      </c>
      <c r="G424" s="59">
        <f>+G425+G427+G429+G431</f>
        <v>0</v>
      </c>
      <c r="H424" s="59">
        <f>+H425+H427+H429+H431</f>
        <v>0</v>
      </c>
      <c r="I424" s="59">
        <f>+I425+I427+I429+I431</f>
        <v>0</v>
      </c>
      <c r="J424" s="59">
        <f>+J425+J427+J429+J431</f>
        <v>0</v>
      </c>
      <c r="K424" s="87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89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79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89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79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89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79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89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79">
        <f>_xlfn.IFERROR(J432/$J$19*100,"0.00")</f>
        <v>0</v>
      </c>
    </row>
    <row r="433" spans="1:11" ht="12.75">
      <c r="A433" s="60">
        <v>2</v>
      </c>
      <c r="B433" s="58">
        <v>6</v>
      </c>
      <c r="C433" s="58">
        <v>4</v>
      </c>
      <c r="D433" s="58"/>
      <c r="E433" s="58"/>
      <c r="F433" s="61" t="s">
        <v>227</v>
      </c>
      <c r="G433" s="59">
        <f>+G434+G436+G440</f>
        <v>0</v>
      </c>
      <c r="H433" s="59">
        <f>+H434+H436+H440</f>
        <v>0</v>
      </c>
      <c r="I433" s="59">
        <f>+I434+I436+I440</f>
        <v>0</v>
      </c>
      <c r="J433" s="59">
        <f>+J434+J436+J440</f>
        <v>0</v>
      </c>
      <c r="K433" s="87">
        <f>+K434+K436+K440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89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79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89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79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7</v>
      </c>
      <c r="E438" s="46"/>
      <c r="F438" s="42" t="s">
        <v>400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89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7</v>
      </c>
      <c r="E439" s="38" t="s">
        <v>268</v>
      </c>
      <c r="F439" s="41" t="s">
        <v>401</v>
      </c>
      <c r="G439" s="47"/>
      <c r="H439" s="47"/>
      <c r="I439" s="47"/>
      <c r="J439" s="36">
        <f>SUBTOTAL(9,G439:I439)</f>
        <v>0</v>
      </c>
      <c r="K439" s="79">
        <f>_xlfn.IFERROR(J439/$J$19*100,"0.00")</f>
        <v>0</v>
      </c>
    </row>
    <row r="440" spans="1:11" ht="12.75">
      <c r="A440" s="45">
        <v>2</v>
      </c>
      <c r="B440" s="46">
        <v>6</v>
      </c>
      <c r="C440" s="46">
        <v>4</v>
      </c>
      <c r="D440" s="46">
        <v>8</v>
      </c>
      <c r="E440" s="46"/>
      <c r="F440" s="42" t="s">
        <v>230</v>
      </c>
      <c r="G440" s="52">
        <f>+G441</f>
        <v>0</v>
      </c>
      <c r="H440" s="52">
        <f>+H441</f>
        <v>0</v>
      </c>
      <c r="I440" s="52">
        <f>+I441</f>
        <v>0</v>
      </c>
      <c r="J440" s="52">
        <f>+J441</f>
        <v>0</v>
      </c>
      <c r="K440" s="89">
        <f>+K441</f>
        <v>0</v>
      </c>
    </row>
    <row r="441" spans="1:11" ht="12.75">
      <c r="A441" s="43">
        <v>2</v>
      </c>
      <c r="B441" s="38">
        <v>6</v>
      </c>
      <c r="C441" s="38">
        <v>4</v>
      </c>
      <c r="D441" s="38">
        <v>8</v>
      </c>
      <c r="E441" s="38" t="s">
        <v>268</v>
      </c>
      <c r="F441" s="41" t="s">
        <v>230</v>
      </c>
      <c r="G441" s="47"/>
      <c r="H441" s="47"/>
      <c r="I441" s="47"/>
      <c r="J441" s="36">
        <f>SUBTOTAL(9,G441:I441)</f>
        <v>0</v>
      </c>
      <c r="K441" s="79">
        <f>_xlfn.IFERROR(J441/$J$19*100,"0.00")</f>
        <v>0</v>
      </c>
    </row>
    <row r="442" spans="1:11" ht="12.75">
      <c r="A442" s="60">
        <v>2</v>
      </c>
      <c r="B442" s="58">
        <v>6</v>
      </c>
      <c r="C442" s="58">
        <v>5</v>
      </c>
      <c r="D442" s="58"/>
      <c r="E442" s="58"/>
      <c r="F442" s="61" t="s">
        <v>231</v>
      </c>
      <c r="G442" s="59">
        <f>+G443+G445+G447+G449+G451+G453+G455</f>
        <v>0</v>
      </c>
      <c r="H442" s="59">
        <f>+H443+H445+H447+H449+H451+H453+H455</f>
        <v>0</v>
      </c>
      <c r="I442" s="59">
        <f>+I443+I445+I447+I449+I451+I453+I455</f>
        <v>0</v>
      </c>
      <c r="J442" s="59">
        <f>+J443+J445+J447+J449+J451+J453+J455</f>
        <v>0</v>
      </c>
      <c r="K442" s="87">
        <f>+K443+K445+K447+K449+K451+K453+K455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2</v>
      </c>
      <c r="E443" s="46"/>
      <c r="F443" s="42" t="s">
        <v>232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89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2</v>
      </c>
      <c r="E444" s="38" t="s">
        <v>268</v>
      </c>
      <c r="F444" s="41" t="s">
        <v>232</v>
      </c>
      <c r="G444" s="47"/>
      <c r="H444" s="47"/>
      <c r="I444" s="47"/>
      <c r="J444" s="36">
        <f>SUBTOTAL(9,G444:I444)</f>
        <v>0</v>
      </c>
      <c r="K444" s="79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3</v>
      </c>
      <c r="E445" s="46"/>
      <c r="F445" s="42" t="s">
        <v>233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89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3</v>
      </c>
      <c r="E446" s="38" t="s">
        <v>268</v>
      </c>
      <c r="F446" s="41" t="s">
        <v>233</v>
      </c>
      <c r="G446" s="47"/>
      <c r="H446" s="47"/>
      <c r="I446" s="47"/>
      <c r="J446" s="36">
        <f>SUBTOTAL(9,G446:I446)</f>
        <v>0</v>
      </c>
      <c r="K446" s="79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4</v>
      </c>
      <c r="E447" s="46"/>
      <c r="F447" s="42" t="s">
        <v>234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89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4</v>
      </c>
      <c r="E448" s="38" t="s">
        <v>268</v>
      </c>
      <c r="F448" s="41" t="s">
        <v>234</v>
      </c>
      <c r="G448" s="47"/>
      <c r="H448" s="47"/>
      <c r="I448" s="47"/>
      <c r="J448" s="36">
        <f>SUBTOTAL(9,G448:I448)</f>
        <v>0</v>
      </c>
      <c r="K448" s="79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5</v>
      </c>
      <c r="E449" s="46"/>
      <c r="F449" s="42" t="s">
        <v>235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89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5</v>
      </c>
      <c r="E450" s="38" t="s">
        <v>268</v>
      </c>
      <c r="F450" s="41" t="s">
        <v>235</v>
      </c>
      <c r="G450" s="47"/>
      <c r="H450" s="47"/>
      <c r="I450" s="47"/>
      <c r="J450" s="36">
        <f>SUBTOTAL(9,G450:I450)</f>
        <v>0</v>
      </c>
      <c r="K450" s="79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6</v>
      </c>
      <c r="E451" s="46"/>
      <c r="F451" s="42" t="s">
        <v>236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89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6</v>
      </c>
      <c r="E452" s="38" t="s">
        <v>268</v>
      </c>
      <c r="F452" s="41" t="s">
        <v>236</v>
      </c>
      <c r="G452" s="47"/>
      <c r="H452" s="47"/>
      <c r="I452" s="47"/>
      <c r="J452" s="36">
        <f>SUBTOTAL(9,G452:I452)</f>
        <v>0</v>
      </c>
      <c r="K452" s="79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7</v>
      </c>
      <c r="E453" s="46"/>
      <c r="F453" s="42" t="s">
        <v>237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89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7</v>
      </c>
      <c r="E454" s="38" t="s">
        <v>268</v>
      </c>
      <c r="F454" s="41" t="s">
        <v>237</v>
      </c>
      <c r="G454" s="47"/>
      <c r="H454" s="47"/>
      <c r="I454" s="47"/>
      <c r="J454" s="36">
        <f>SUBTOTAL(9,G454:I454)</f>
        <v>0</v>
      </c>
      <c r="K454" s="79">
        <f>_xlfn.IFERROR(J454/$J$19*100,"0.00")</f>
        <v>0</v>
      </c>
    </row>
    <row r="455" spans="1:11" ht="12.75">
      <c r="A455" s="45">
        <v>2</v>
      </c>
      <c r="B455" s="46">
        <v>6</v>
      </c>
      <c r="C455" s="46">
        <v>5</v>
      </c>
      <c r="D455" s="46">
        <v>8</v>
      </c>
      <c r="E455" s="46"/>
      <c r="F455" s="42" t="s">
        <v>238</v>
      </c>
      <c r="G455" s="52">
        <f>+G456</f>
        <v>0</v>
      </c>
      <c r="H455" s="52">
        <f>+H456</f>
        <v>0</v>
      </c>
      <c r="I455" s="52">
        <f>+I456</f>
        <v>0</v>
      </c>
      <c r="J455" s="52">
        <f>+J456</f>
        <v>0</v>
      </c>
      <c r="K455" s="89">
        <f>+K456</f>
        <v>0</v>
      </c>
    </row>
    <row r="456" spans="1:11" ht="12.75">
      <c r="A456" s="37">
        <v>2</v>
      </c>
      <c r="B456" s="38">
        <v>6</v>
      </c>
      <c r="C456" s="38">
        <v>5</v>
      </c>
      <c r="D456" s="38">
        <v>8</v>
      </c>
      <c r="E456" s="38" t="s">
        <v>268</v>
      </c>
      <c r="F456" s="41" t="s">
        <v>238</v>
      </c>
      <c r="G456" s="47"/>
      <c r="H456" s="47"/>
      <c r="I456" s="47"/>
      <c r="J456" s="36">
        <f>SUBTOTAL(9,G456:I456)</f>
        <v>0</v>
      </c>
      <c r="K456" s="79">
        <f>_xlfn.IFERROR(J456/$J$19*100,"0.00")</f>
        <v>0</v>
      </c>
    </row>
    <row r="457" spans="1:11" ht="12.75">
      <c r="A457" s="60">
        <v>2</v>
      </c>
      <c r="B457" s="58">
        <v>6</v>
      </c>
      <c r="C457" s="58">
        <v>6</v>
      </c>
      <c r="D457" s="58"/>
      <c r="E457" s="58"/>
      <c r="F457" s="61" t="s">
        <v>387</v>
      </c>
      <c r="G457" s="59">
        <f>+G458+G460</f>
        <v>0</v>
      </c>
      <c r="H457" s="59">
        <f>+H458+H460</f>
        <v>0</v>
      </c>
      <c r="I457" s="59">
        <f>+I458+I460</f>
        <v>0</v>
      </c>
      <c r="J457" s="59">
        <f>+J458+J460</f>
        <v>0</v>
      </c>
      <c r="K457" s="87">
        <f>+K458+K460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1</v>
      </c>
      <c r="E458" s="46"/>
      <c r="F458" s="56" t="s">
        <v>388</v>
      </c>
      <c r="G458" s="57">
        <f>+G459</f>
        <v>0</v>
      </c>
      <c r="H458" s="57">
        <f>+H459</f>
        <v>0</v>
      </c>
      <c r="I458" s="57">
        <f>+I459</f>
        <v>0</v>
      </c>
      <c r="J458" s="57">
        <f>+J459</f>
        <v>0</v>
      </c>
      <c r="K458" s="88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1</v>
      </c>
      <c r="E459" s="38" t="s">
        <v>268</v>
      </c>
      <c r="F459" s="41" t="s">
        <v>388</v>
      </c>
      <c r="G459" s="47"/>
      <c r="H459" s="47"/>
      <c r="I459" s="47"/>
      <c r="J459" s="36">
        <f>SUBTOTAL(9,G459:I459)</f>
        <v>0</v>
      </c>
      <c r="K459" s="79">
        <f>_xlfn.IFERROR(J459/$J$19*100,"0.00")</f>
        <v>0</v>
      </c>
    </row>
    <row r="460" spans="1:11" ht="12.75">
      <c r="A460" s="45">
        <v>2</v>
      </c>
      <c r="B460" s="46">
        <v>6</v>
      </c>
      <c r="C460" s="46">
        <v>6</v>
      </c>
      <c r="D460" s="46">
        <v>2</v>
      </c>
      <c r="E460" s="46"/>
      <c r="F460" s="56" t="s">
        <v>389</v>
      </c>
      <c r="G460" s="52">
        <f>+G461</f>
        <v>0</v>
      </c>
      <c r="H460" s="52">
        <f>+H461</f>
        <v>0</v>
      </c>
      <c r="I460" s="52">
        <f>+I461</f>
        <v>0</v>
      </c>
      <c r="J460" s="52">
        <f>+J461</f>
        <v>0</v>
      </c>
      <c r="K460" s="89">
        <f>+K461</f>
        <v>0</v>
      </c>
    </row>
    <row r="461" spans="1:11" ht="12.75">
      <c r="A461" s="37">
        <v>2</v>
      </c>
      <c r="B461" s="38">
        <v>6</v>
      </c>
      <c r="C461" s="38">
        <v>6</v>
      </c>
      <c r="D461" s="38">
        <v>2</v>
      </c>
      <c r="E461" s="38" t="s">
        <v>268</v>
      </c>
      <c r="F461" s="41" t="s">
        <v>389</v>
      </c>
      <c r="G461" s="47"/>
      <c r="H461" s="47"/>
      <c r="I461" s="47"/>
      <c r="J461" s="36">
        <f>SUBTOTAL(9,G461:I461)</f>
        <v>0</v>
      </c>
      <c r="K461" s="79">
        <f>_xlfn.IFERROR(J461/$J$19*100,"0.00")</f>
        <v>0</v>
      </c>
    </row>
    <row r="462" spans="1:11" ht="12.75">
      <c r="A462" s="60">
        <v>2</v>
      </c>
      <c r="B462" s="58">
        <v>6</v>
      </c>
      <c r="C462" s="58">
        <v>8</v>
      </c>
      <c r="D462" s="58"/>
      <c r="E462" s="58"/>
      <c r="F462" s="61" t="s">
        <v>239</v>
      </c>
      <c r="G462" s="59">
        <f>+G463+G465+G468+G470+G472+G474+G479</f>
        <v>0</v>
      </c>
      <c r="H462" s="59">
        <f>+H463+H465+H468+H470+H472+H474+H479</f>
        <v>0</v>
      </c>
      <c r="I462" s="59">
        <f>+I463+I465+I468+I470+I472+I474+I479</f>
        <v>0</v>
      </c>
      <c r="J462" s="59">
        <f>+J463+J465+J468+J470+J472+J474+J479</f>
        <v>0</v>
      </c>
      <c r="K462" s="87">
        <f>+K463+K465+K468+K470+K472+K474+K479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1</v>
      </c>
      <c r="E463" s="46"/>
      <c r="F463" s="42" t="s">
        <v>240</v>
      </c>
      <c r="G463" s="52">
        <f>+G464</f>
        <v>0</v>
      </c>
      <c r="H463" s="52">
        <f>+H464</f>
        <v>0</v>
      </c>
      <c r="I463" s="52">
        <f>+I464</f>
        <v>0</v>
      </c>
      <c r="J463" s="52">
        <f>+J464</f>
        <v>0</v>
      </c>
      <c r="K463" s="89">
        <f>+K464</f>
        <v>0</v>
      </c>
    </row>
    <row r="464" spans="1:11" ht="12.75">
      <c r="A464" s="37">
        <v>2</v>
      </c>
      <c r="B464" s="38">
        <v>6</v>
      </c>
      <c r="C464" s="38">
        <v>8</v>
      </c>
      <c r="D464" s="38">
        <v>1</v>
      </c>
      <c r="E464" s="38" t="s">
        <v>268</v>
      </c>
      <c r="F464" s="41" t="s">
        <v>240</v>
      </c>
      <c r="G464" s="47"/>
      <c r="H464" s="47"/>
      <c r="I464" s="47"/>
      <c r="J464" s="36">
        <f>SUBTOTAL(9,G464:I464)</f>
        <v>0</v>
      </c>
      <c r="K464" s="79">
        <f>_xlfn.IFERROR(J464/$J$19*100,"0.00")</f>
        <v>0</v>
      </c>
    </row>
    <row r="465" spans="1:11" ht="12.75">
      <c r="A465" s="45">
        <v>2</v>
      </c>
      <c r="B465" s="46">
        <v>6</v>
      </c>
      <c r="C465" s="46">
        <v>8</v>
      </c>
      <c r="D465" s="46">
        <v>3</v>
      </c>
      <c r="E465" s="46"/>
      <c r="F465" s="42" t="s">
        <v>241</v>
      </c>
      <c r="G465" s="52">
        <f>+G466+G467</f>
        <v>0</v>
      </c>
      <c r="H465" s="52">
        <f>+H466+H467</f>
        <v>0</v>
      </c>
      <c r="I465" s="52">
        <f>+I466+I467</f>
        <v>0</v>
      </c>
      <c r="J465" s="52">
        <f>+J466+J467</f>
        <v>0</v>
      </c>
      <c r="K465" s="89">
        <f>+K466+K467</f>
        <v>0</v>
      </c>
    </row>
    <row r="466" spans="1:11" ht="12.75">
      <c r="A466" s="43">
        <v>2</v>
      </c>
      <c r="B466" s="38">
        <v>6</v>
      </c>
      <c r="C466" s="38">
        <v>8</v>
      </c>
      <c r="D466" s="38">
        <v>3</v>
      </c>
      <c r="E466" s="38" t="s">
        <v>268</v>
      </c>
      <c r="F466" s="41" t="s">
        <v>242</v>
      </c>
      <c r="G466" s="36"/>
      <c r="H466" s="36"/>
      <c r="I466" s="36"/>
      <c r="J466" s="36">
        <f>SUBTOTAL(9,G466:I466)</f>
        <v>0</v>
      </c>
      <c r="K466" s="79">
        <f>_xlfn.IFERROR(J466/$J$19*100,"0.00")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3</v>
      </c>
      <c r="E467" s="38" t="s">
        <v>269</v>
      </c>
      <c r="F467" s="41" t="s">
        <v>243</v>
      </c>
      <c r="G467" s="47"/>
      <c r="H467" s="47"/>
      <c r="I467" s="47"/>
      <c r="J467" s="36">
        <f>SUBTOTAL(9,G467:I467)</f>
        <v>0</v>
      </c>
      <c r="K467" s="79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5</v>
      </c>
      <c r="E468" s="46"/>
      <c r="F468" s="42" t="s">
        <v>244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89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5</v>
      </c>
      <c r="E469" s="38" t="s">
        <v>268</v>
      </c>
      <c r="F469" s="41" t="s">
        <v>244</v>
      </c>
      <c r="G469" s="47"/>
      <c r="H469" s="47"/>
      <c r="I469" s="47"/>
      <c r="J469" s="36">
        <f>SUBTOTAL(9,G469:I469)</f>
        <v>0</v>
      </c>
      <c r="K469" s="79">
        <f>_xlfn.IFERROR(J469/$J$19*100,"0.00")</f>
        <v>0</v>
      </c>
    </row>
    <row r="470" spans="1:11" ht="12.75">
      <c r="A470" s="45">
        <v>2</v>
      </c>
      <c r="B470" s="46">
        <v>6</v>
      </c>
      <c r="C470" s="46">
        <v>8</v>
      </c>
      <c r="D470" s="46">
        <v>6</v>
      </c>
      <c r="E470" s="46"/>
      <c r="F470" s="42" t="s">
        <v>245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89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6</v>
      </c>
      <c r="E471" s="38" t="s">
        <v>268</v>
      </c>
      <c r="F471" s="41" t="s">
        <v>245</v>
      </c>
      <c r="G471" s="47"/>
      <c r="H471" s="47"/>
      <c r="I471" s="47"/>
      <c r="J471" s="36">
        <f>SUBTOTAL(9,G471:I471)</f>
        <v>0</v>
      </c>
      <c r="K471" s="79">
        <f>_xlfn.IFERROR(J471/$J$19*100,"0.00")</f>
        <v>0</v>
      </c>
    </row>
    <row r="472" spans="1:11" ht="12.75">
      <c r="A472" s="48">
        <v>2</v>
      </c>
      <c r="B472" s="46">
        <v>6</v>
      </c>
      <c r="C472" s="46">
        <v>8</v>
      </c>
      <c r="D472" s="46">
        <v>7</v>
      </c>
      <c r="E472" s="46"/>
      <c r="F472" s="56" t="s">
        <v>246</v>
      </c>
      <c r="G472" s="52">
        <f>+G473</f>
        <v>0</v>
      </c>
      <c r="H472" s="52">
        <f>+H473</f>
        <v>0</v>
      </c>
      <c r="I472" s="52">
        <f>+I473</f>
        <v>0</v>
      </c>
      <c r="J472" s="52">
        <f>+J473</f>
        <v>0</v>
      </c>
      <c r="K472" s="89">
        <f>+K473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7</v>
      </c>
      <c r="E473" s="38" t="s">
        <v>268</v>
      </c>
      <c r="F473" s="41" t="s">
        <v>246</v>
      </c>
      <c r="G473" s="47"/>
      <c r="H473" s="47"/>
      <c r="I473" s="47"/>
      <c r="J473" s="36">
        <f>SUBTOTAL(9,G473:I473)</f>
        <v>0</v>
      </c>
      <c r="K473" s="79">
        <f>_xlfn.IFERROR(J473/$J$19*100,"0.00")</f>
        <v>0</v>
      </c>
    </row>
    <row r="474" spans="1:11" ht="12.75">
      <c r="A474" s="45">
        <v>2</v>
      </c>
      <c r="B474" s="46">
        <v>6</v>
      </c>
      <c r="C474" s="46">
        <v>8</v>
      </c>
      <c r="D474" s="46">
        <v>8</v>
      </c>
      <c r="E474" s="46"/>
      <c r="F474" s="56" t="s">
        <v>247</v>
      </c>
      <c r="G474" s="52">
        <f>+G475+G476+G477+G478</f>
        <v>0</v>
      </c>
      <c r="H474" s="52">
        <f>+H475+H476+H477+H478</f>
        <v>0</v>
      </c>
      <c r="I474" s="52">
        <f>+I475+I476+I477+I478</f>
        <v>0</v>
      </c>
      <c r="J474" s="52">
        <f>+J475+J476+J477+J478</f>
        <v>0</v>
      </c>
      <c r="K474" s="89">
        <f>+K475+K476+K477+K478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268</v>
      </c>
      <c r="F475" s="41" t="s">
        <v>248</v>
      </c>
      <c r="G475" s="36"/>
      <c r="H475" s="36"/>
      <c r="I475" s="36"/>
      <c r="J475" s="36">
        <f>SUBTOTAL(9,G475:I475)</f>
        <v>0</v>
      </c>
      <c r="K475" s="79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269</v>
      </c>
      <c r="F476" s="41" t="s">
        <v>249</v>
      </c>
      <c r="G476" s="36"/>
      <c r="H476" s="36"/>
      <c r="I476" s="36"/>
      <c r="J476" s="36">
        <f>SUBTOTAL(9,G476:I476)</f>
        <v>0</v>
      </c>
      <c r="K476" s="79">
        <f>_xlfn.IFERROR(J476/$J$19*100,"0.00")</f>
        <v>0</v>
      </c>
    </row>
    <row r="477" spans="1:11" ht="12.75">
      <c r="A477" s="43">
        <v>2</v>
      </c>
      <c r="B477" s="38">
        <v>6</v>
      </c>
      <c r="C477" s="38">
        <v>8</v>
      </c>
      <c r="D477" s="38">
        <v>8</v>
      </c>
      <c r="E477" s="38" t="s">
        <v>270</v>
      </c>
      <c r="F477" s="41" t="s">
        <v>250</v>
      </c>
      <c r="G477" s="36"/>
      <c r="H477" s="36"/>
      <c r="I477" s="36"/>
      <c r="J477" s="36">
        <f>SUBTOTAL(9,G477:I477)</f>
        <v>0</v>
      </c>
      <c r="K477" s="79">
        <f>_xlfn.IFERROR(J477/$J$19*100,"0.00")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8</v>
      </c>
      <c r="E478" s="38" t="s">
        <v>271</v>
      </c>
      <c r="F478" s="41" t="s">
        <v>251</v>
      </c>
      <c r="G478" s="47"/>
      <c r="H478" s="47"/>
      <c r="I478" s="47"/>
      <c r="J478" s="36">
        <f>SUBTOTAL(9,G478:I478)</f>
        <v>0</v>
      </c>
      <c r="K478" s="79">
        <f>_xlfn.IFERROR(J478/$J$19*100,"0.00")</f>
        <v>0</v>
      </c>
    </row>
    <row r="479" spans="1:11" ht="12.75">
      <c r="A479" s="45">
        <v>2</v>
      </c>
      <c r="B479" s="46">
        <v>6</v>
      </c>
      <c r="C479" s="46">
        <v>8</v>
      </c>
      <c r="D479" s="46">
        <v>9</v>
      </c>
      <c r="E479" s="46"/>
      <c r="F479" s="56" t="s">
        <v>252</v>
      </c>
      <c r="G479" s="52">
        <f>+G480</f>
        <v>0</v>
      </c>
      <c r="H479" s="52">
        <f>+H480</f>
        <v>0</v>
      </c>
      <c r="I479" s="52">
        <f>+I480</f>
        <v>0</v>
      </c>
      <c r="J479" s="52">
        <f>+J480</f>
        <v>0</v>
      </c>
      <c r="K479" s="89">
        <f>+K480</f>
        <v>0</v>
      </c>
    </row>
    <row r="480" spans="1:11" ht="12.75">
      <c r="A480" s="43">
        <v>2</v>
      </c>
      <c r="B480" s="38">
        <v>6</v>
      </c>
      <c r="C480" s="38">
        <v>8</v>
      </c>
      <c r="D480" s="38">
        <v>9</v>
      </c>
      <c r="E480" s="38" t="s">
        <v>268</v>
      </c>
      <c r="F480" s="41" t="s">
        <v>252</v>
      </c>
      <c r="G480" s="47"/>
      <c r="H480" s="47"/>
      <c r="I480" s="47"/>
      <c r="J480" s="36">
        <f>SUBTOTAL(9,G480:I480)</f>
        <v>0</v>
      </c>
      <c r="K480" s="79">
        <f>_xlfn.IFERROR(J480/$J$19*100,"0.00")</f>
        <v>0</v>
      </c>
    </row>
    <row r="481" spans="1:11" ht="12.75">
      <c r="A481" s="60">
        <v>2</v>
      </c>
      <c r="B481" s="58">
        <v>6</v>
      </c>
      <c r="C481" s="58">
        <v>9</v>
      </c>
      <c r="D481" s="58"/>
      <c r="E481" s="58"/>
      <c r="F481" s="61" t="s">
        <v>390</v>
      </c>
      <c r="G481" s="59">
        <f>+G482+G484+G486</f>
        <v>0</v>
      </c>
      <c r="H481" s="59">
        <f>+H482+H484+H486</f>
        <v>0</v>
      </c>
      <c r="I481" s="59">
        <f>+I482+I484+I486</f>
        <v>0</v>
      </c>
      <c r="J481" s="59">
        <f>+J482+J484+J486</f>
        <v>0</v>
      </c>
      <c r="K481" s="87">
        <f>+K482+K484+K486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1</v>
      </c>
      <c r="E482" s="46"/>
      <c r="F482" s="56" t="s">
        <v>391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88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1</v>
      </c>
      <c r="E483" s="38" t="s">
        <v>268</v>
      </c>
      <c r="F483" s="41" t="s">
        <v>391</v>
      </c>
      <c r="G483" s="47"/>
      <c r="H483" s="47"/>
      <c r="I483" s="47"/>
      <c r="J483" s="36">
        <f>SUBTOTAL(9,G483:I483)</f>
        <v>0</v>
      </c>
      <c r="K483" s="79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2</v>
      </c>
      <c r="E484" s="46"/>
      <c r="F484" s="56" t="s">
        <v>392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88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2</v>
      </c>
      <c r="E485" s="38" t="s">
        <v>268</v>
      </c>
      <c r="F485" s="41" t="s">
        <v>392</v>
      </c>
      <c r="G485" s="47"/>
      <c r="H485" s="47"/>
      <c r="I485" s="47"/>
      <c r="J485" s="36">
        <f>SUBTOTAL(9,G485:I485)</f>
        <v>0</v>
      </c>
      <c r="K485" s="79">
        <f>_xlfn.IFERROR(J485/$J$19*100,"0.00")</f>
        <v>0</v>
      </c>
    </row>
    <row r="486" spans="1:11" ht="12.75">
      <c r="A486" s="48">
        <v>2</v>
      </c>
      <c r="B486" s="46">
        <v>6</v>
      </c>
      <c r="C486" s="46">
        <v>9</v>
      </c>
      <c r="D486" s="46">
        <v>9</v>
      </c>
      <c r="E486" s="46"/>
      <c r="F486" s="56" t="s">
        <v>393</v>
      </c>
      <c r="G486" s="57">
        <f>+G487</f>
        <v>0</v>
      </c>
      <c r="H486" s="57">
        <f>+H487</f>
        <v>0</v>
      </c>
      <c r="I486" s="57">
        <f>+I487</f>
        <v>0</v>
      </c>
      <c r="J486" s="57">
        <f>+J487</f>
        <v>0</v>
      </c>
      <c r="K486" s="88">
        <f>+K487</f>
        <v>0</v>
      </c>
    </row>
    <row r="487" spans="1:11" ht="12.75">
      <c r="A487" s="43">
        <v>2</v>
      </c>
      <c r="B487" s="38">
        <v>6</v>
      </c>
      <c r="C487" s="38">
        <v>9</v>
      </c>
      <c r="D487" s="38">
        <v>9</v>
      </c>
      <c r="E487" s="38" t="s">
        <v>268</v>
      </c>
      <c r="F487" s="41" t="s">
        <v>393</v>
      </c>
      <c r="G487" s="47"/>
      <c r="H487" s="47"/>
      <c r="I487" s="47"/>
      <c r="J487" s="36">
        <f>SUBTOTAL(9,G487:I487)</f>
        <v>0</v>
      </c>
      <c r="K487" s="79">
        <f>_xlfn.IFERROR(J487/$J$19*100,"0.00")</f>
        <v>0</v>
      </c>
    </row>
    <row r="488" spans="1:11" ht="12.75">
      <c r="A488" s="62">
        <v>2</v>
      </c>
      <c r="B488" s="63">
        <v>7</v>
      </c>
      <c r="C488" s="64"/>
      <c r="D488" s="64"/>
      <c r="E488" s="64"/>
      <c r="F488" s="65" t="s">
        <v>213</v>
      </c>
      <c r="G488" s="66">
        <f>+G489+G500+G513</f>
        <v>0</v>
      </c>
      <c r="H488" s="66">
        <f>+H489+H500+H513</f>
        <v>0</v>
      </c>
      <c r="I488" s="66">
        <f>+I489+I500+I513</f>
        <v>0</v>
      </c>
      <c r="J488" s="66">
        <f>+J489+J500+J513</f>
        <v>0</v>
      </c>
      <c r="K488" s="86">
        <f>+K489+K500+K513</f>
        <v>0</v>
      </c>
    </row>
    <row r="489" spans="1:11" ht="12.75">
      <c r="A489" s="60">
        <v>2</v>
      </c>
      <c r="B489" s="58">
        <v>7</v>
      </c>
      <c r="C489" s="58">
        <v>1</v>
      </c>
      <c r="D489" s="58"/>
      <c r="E489" s="58"/>
      <c r="F489" s="61" t="s">
        <v>253</v>
      </c>
      <c r="G489" s="59">
        <f>+G490+G492+G494+G496+G498</f>
        <v>0</v>
      </c>
      <c r="H489" s="59">
        <f>+H490+H492+H494+H496+H498</f>
        <v>0</v>
      </c>
      <c r="I489" s="59">
        <f>+I490+I492+I494+I496+I498</f>
        <v>0</v>
      </c>
      <c r="J489" s="59">
        <f>+J490+J492+J494+J496+J498</f>
        <v>0</v>
      </c>
      <c r="K489" s="87">
        <f>+K490+K492+K494+K496+K498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1</v>
      </c>
      <c r="E490" s="46"/>
      <c r="F490" s="42" t="s">
        <v>254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89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1</v>
      </c>
      <c r="E491" s="38" t="s">
        <v>268</v>
      </c>
      <c r="F491" s="41" t="s">
        <v>254</v>
      </c>
      <c r="G491" s="47"/>
      <c r="H491" s="47"/>
      <c r="I491" s="47"/>
      <c r="J491" s="36">
        <f>SUBTOTAL(9,G491:I491)</f>
        <v>0</v>
      </c>
      <c r="K491" s="79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2</v>
      </c>
      <c r="E492" s="46"/>
      <c r="F492" s="42" t="s">
        <v>255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89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2</v>
      </c>
      <c r="E493" s="38" t="s">
        <v>268</v>
      </c>
      <c r="F493" s="41" t="s">
        <v>255</v>
      </c>
      <c r="G493" s="47"/>
      <c r="H493" s="47"/>
      <c r="I493" s="47"/>
      <c r="J493" s="36">
        <f>SUBTOTAL(9,G493:I493)</f>
        <v>0</v>
      </c>
      <c r="K493" s="79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3</v>
      </c>
      <c r="E494" s="46"/>
      <c r="F494" s="42" t="s">
        <v>256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89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3</v>
      </c>
      <c r="E495" s="38" t="s">
        <v>268</v>
      </c>
      <c r="F495" s="41" t="s">
        <v>256</v>
      </c>
      <c r="G495" s="47"/>
      <c r="H495" s="47"/>
      <c r="I495" s="47"/>
      <c r="J495" s="36">
        <f>SUBTOTAL(9,G495:I495)</f>
        <v>0</v>
      </c>
      <c r="K495" s="79">
        <f>_xlfn.IFERROR(J495/$J$19*100,"0.00")</f>
        <v>0</v>
      </c>
    </row>
    <row r="496" spans="1:11" ht="12.75">
      <c r="A496" s="45">
        <v>2</v>
      </c>
      <c r="B496" s="46">
        <v>7</v>
      </c>
      <c r="C496" s="46">
        <v>1</v>
      </c>
      <c r="D496" s="46">
        <v>4</v>
      </c>
      <c r="E496" s="46"/>
      <c r="F496" s="42" t="s">
        <v>257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89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4</v>
      </c>
      <c r="E497" s="38" t="s">
        <v>268</v>
      </c>
      <c r="F497" s="41" t="s">
        <v>257</v>
      </c>
      <c r="G497" s="47"/>
      <c r="H497" s="47"/>
      <c r="I497" s="47"/>
      <c r="J497" s="36">
        <f>SUBTOTAL(9,G497:I497)</f>
        <v>0</v>
      </c>
      <c r="K497" s="79">
        <f>_xlfn.IFERROR(J497/$J$19*100,"0.00")</f>
        <v>0</v>
      </c>
    </row>
    <row r="498" spans="1:11" ht="12.75">
      <c r="A498" s="48">
        <v>2</v>
      </c>
      <c r="B498" s="46">
        <v>7</v>
      </c>
      <c r="C498" s="46">
        <v>1</v>
      </c>
      <c r="D498" s="46">
        <v>5</v>
      </c>
      <c r="E498" s="46"/>
      <c r="F498" s="56" t="s">
        <v>394</v>
      </c>
      <c r="G498" s="52">
        <f>+G499</f>
        <v>0</v>
      </c>
      <c r="H498" s="52">
        <f>+H499</f>
        <v>0</v>
      </c>
      <c r="I498" s="52">
        <f>+I499</f>
        <v>0</v>
      </c>
      <c r="J498" s="52">
        <f>+J499</f>
        <v>0</v>
      </c>
      <c r="K498" s="89">
        <f>+K499</f>
        <v>0</v>
      </c>
    </row>
    <row r="499" spans="1:11" ht="12.75">
      <c r="A499" s="43">
        <v>2</v>
      </c>
      <c r="B499" s="38">
        <v>7</v>
      </c>
      <c r="C499" s="38">
        <v>1</v>
      </c>
      <c r="D499" s="38">
        <v>5</v>
      </c>
      <c r="E499" s="38" t="s">
        <v>268</v>
      </c>
      <c r="F499" s="41" t="s">
        <v>394</v>
      </c>
      <c r="G499" s="47"/>
      <c r="H499" s="47"/>
      <c r="I499" s="47"/>
      <c r="J499" s="36">
        <f>SUBTOTAL(9,G499:I499)</f>
        <v>0</v>
      </c>
      <c r="K499" s="79">
        <f>_xlfn.IFERROR(J499/$J$19*100,"0.00")</f>
        <v>0</v>
      </c>
    </row>
    <row r="500" spans="1:11" ht="12.75">
      <c r="A500" s="60">
        <v>2</v>
      </c>
      <c r="B500" s="58">
        <v>7</v>
      </c>
      <c r="C500" s="58">
        <v>2</v>
      </c>
      <c r="D500" s="58"/>
      <c r="E500" s="58"/>
      <c r="F500" s="61" t="s">
        <v>258</v>
      </c>
      <c r="G500" s="59">
        <f>+G501+G503+G505+G507+G509+G511</f>
        <v>0</v>
      </c>
      <c r="H500" s="59">
        <f>+H501+H503+H505+H507+H509+H511</f>
        <v>0</v>
      </c>
      <c r="I500" s="59">
        <f>+I501+I503+I505+I507+I509+I511</f>
        <v>0</v>
      </c>
      <c r="J500" s="59">
        <f>+J501+J503+J505+J507+J509+J511</f>
        <v>0</v>
      </c>
      <c r="K500" s="87">
        <f>+K501+K503+K505+K507+K509+K511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1</v>
      </c>
      <c r="E501" s="46"/>
      <c r="F501" s="42" t="s">
        <v>259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89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1</v>
      </c>
      <c r="E502" s="38" t="s">
        <v>268</v>
      </c>
      <c r="F502" s="41" t="s">
        <v>259</v>
      </c>
      <c r="G502" s="47"/>
      <c r="H502" s="47"/>
      <c r="I502" s="47"/>
      <c r="J502" s="36">
        <f>SUBTOTAL(9,G502:I502)</f>
        <v>0</v>
      </c>
      <c r="K502" s="79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2</v>
      </c>
      <c r="E503" s="46"/>
      <c r="F503" s="42" t="s">
        <v>260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89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2</v>
      </c>
      <c r="E504" s="38" t="s">
        <v>268</v>
      </c>
      <c r="F504" s="41" t="s">
        <v>260</v>
      </c>
      <c r="G504" s="47"/>
      <c r="H504" s="47"/>
      <c r="I504" s="47"/>
      <c r="J504" s="36">
        <f>SUBTOTAL(9,G504:I504)</f>
        <v>0</v>
      </c>
      <c r="K504" s="79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3</v>
      </c>
      <c r="E505" s="46"/>
      <c r="F505" s="42" t="s">
        <v>261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89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3</v>
      </c>
      <c r="E506" s="38" t="s">
        <v>268</v>
      </c>
      <c r="F506" s="41" t="s">
        <v>261</v>
      </c>
      <c r="G506" s="47"/>
      <c r="H506" s="47"/>
      <c r="I506" s="47"/>
      <c r="J506" s="36">
        <f>SUBTOTAL(9,G506:I506)</f>
        <v>0</v>
      </c>
      <c r="K506" s="79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4</v>
      </c>
      <c r="E507" s="46"/>
      <c r="F507" s="42" t="s">
        <v>262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89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4</v>
      </c>
      <c r="E508" s="38" t="s">
        <v>268</v>
      </c>
      <c r="F508" s="41" t="s">
        <v>262</v>
      </c>
      <c r="G508" s="47"/>
      <c r="H508" s="47"/>
      <c r="I508" s="47"/>
      <c r="J508" s="36">
        <f>SUBTOTAL(9,G508:I508)</f>
        <v>0</v>
      </c>
      <c r="K508" s="79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7</v>
      </c>
      <c r="E509" s="46"/>
      <c r="F509" s="42" t="s">
        <v>263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89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7</v>
      </c>
      <c r="E510" s="38" t="s">
        <v>268</v>
      </c>
      <c r="F510" s="41" t="s">
        <v>263</v>
      </c>
      <c r="G510" s="47"/>
      <c r="H510" s="47"/>
      <c r="I510" s="47"/>
      <c r="J510" s="36">
        <f>SUBTOTAL(9,G510:I510)</f>
        <v>0</v>
      </c>
      <c r="K510" s="79">
        <f>_xlfn.IFERROR(J510/$J$19*100,"0.00")</f>
        <v>0</v>
      </c>
    </row>
    <row r="511" spans="1:11" ht="12.75">
      <c r="A511" s="45">
        <v>2</v>
      </c>
      <c r="B511" s="46">
        <v>7</v>
      </c>
      <c r="C511" s="46">
        <v>2</v>
      </c>
      <c r="D511" s="46">
        <v>8</v>
      </c>
      <c r="E511" s="46"/>
      <c r="F511" s="42" t="s">
        <v>264</v>
      </c>
      <c r="G511" s="52">
        <f>+G512</f>
        <v>0</v>
      </c>
      <c r="H511" s="52">
        <f>+H512</f>
        <v>0</v>
      </c>
      <c r="I511" s="52">
        <f>+I512</f>
        <v>0</v>
      </c>
      <c r="J511" s="52">
        <f>+J512</f>
        <v>0</v>
      </c>
      <c r="K511" s="89">
        <f>+K512</f>
        <v>0</v>
      </c>
    </row>
    <row r="512" spans="1:11" ht="12.75">
      <c r="A512" s="43">
        <v>2</v>
      </c>
      <c r="B512" s="38">
        <v>7</v>
      </c>
      <c r="C512" s="38">
        <v>2</v>
      </c>
      <c r="D512" s="38">
        <v>8</v>
      </c>
      <c r="E512" s="38" t="s">
        <v>268</v>
      </c>
      <c r="F512" s="41" t="s">
        <v>264</v>
      </c>
      <c r="G512" s="47"/>
      <c r="H512" s="47"/>
      <c r="I512" s="47"/>
      <c r="J512" s="36">
        <f>SUBTOTAL(9,G512:I512)</f>
        <v>0</v>
      </c>
      <c r="K512" s="79">
        <f>_xlfn.IFERROR(J512/$J$19*100,"0.00")</f>
        <v>0</v>
      </c>
    </row>
    <row r="513" spans="1:11" ht="12.75">
      <c r="A513" s="60">
        <v>2</v>
      </c>
      <c r="B513" s="58">
        <v>7</v>
      </c>
      <c r="C513" s="58">
        <v>3</v>
      </c>
      <c r="D513" s="58"/>
      <c r="E513" s="58"/>
      <c r="F513" s="61" t="s">
        <v>265</v>
      </c>
      <c r="G513" s="59">
        <f>+G514+G516</f>
        <v>0</v>
      </c>
      <c r="H513" s="59">
        <f>+H514+H516</f>
        <v>0</v>
      </c>
      <c r="I513" s="59">
        <f>+I514+I516</f>
        <v>0</v>
      </c>
      <c r="J513" s="59">
        <f>+J514+J516</f>
        <v>0</v>
      </c>
      <c r="K513" s="87">
        <f>+K514+K516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1</v>
      </c>
      <c r="E514" s="46"/>
      <c r="F514" s="42" t="s">
        <v>266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89">
        <f>+K515</f>
        <v>0</v>
      </c>
    </row>
    <row r="515" spans="1:11" ht="12.75">
      <c r="A515" s="43">
        <v>2</v>
      </c>
      <c r="B515" s="38">
        <v>7</v>
      </c>
      <c r="C515" s="38">
        <v>3</v>
      </c>
      <c r="D515" s="38">
        <v>1</v>
      </c>
      <c r="E515" s="38" t="s">
        <v>268</v>
      </c>
      <c r="F515" s="41" t="s">
        <v>266</v>
      </c>
      <c r="G515" s="47"/>
      <c r="H515" s="47"/>
      <c r="I515" s="47"/>
      <c r="J515" s="36">
        <f>SUBTOTAL(9,G515:I515)</f>
        <v>0</v>
      </c>
      <c r="K515" s="79">
        <f>_xlfn.IFERROR(J515/$J$19*100,"0.00")</f>
        <v>0</v>
      </c>
    </row>
    <row r="516" spans="1:11" ht="12.75">
      <c r="A516" s="45">
        <v>2</v>
      </c>
      <c r="B516" s="46">
        <v>7</v>
      </c>
      <c r="C516" s="46">
        <v>3</v>
      </c>
      <c r="D516" s="46">
        <v>2</v>
      </c>
      <c r="E516" s="46"/>
      <c r="F516" s="42" t="s">
        <v>267</v>
      </c>
      <c r="G516" s="52">
        <f>+G517</f>
        <v>0</v>
      </c>
      <c r="H516" s="52">
        <f>+H517</f>
        <v>0</v>
      </c>
      <c r="I516" s="52">
        <f>+I517</f>
        <v>0</v>
      </c>
      <c r="J516" s="52">
        <f>+J517</f>
        <v>0</v>
      </c>
      <c r="K516" s="89">
        <f>+K517</f>
        <v>0</v>
      </c>
    </row>
    <row r="517" spans="1:11" ht="12.75">
      <c r="A517" s="80">
        <v>2</v>
      </c>
      <c r="B517" s="81">
        <v>7</v>
      </c>
      <c r="C517" s="81">
        <v>3</v>
      </c>
      <c r="D517" s="81">
        <v>2</v>
      </c>
      <c r="E517" s="81" t="s">
        <v>268</v>
      </c>
      <c r="F517" s="82" t="s">
        <v>267</v>
      </c>
      <c r="G517" s="83"/>
      <c r="H517" s="83"/>
      <c r="I517" s="83"/>
      <c r="J517" s="84">
        <f>SUBTOTAL(9,G517:I517)</f>
        <v>0</v>
      </c>
      <c r="K517" s="85">
        <f>_xlfn.IFERROR(J517/$J$19*100,"0.00")</f>
        <v>0</v>
      </c>
    </row>
  </sheetData>
  <sheetProtection/>
  <autoFilter ref="A17:K516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2018-09-11T13:24:52Z</cp:lastPrinted>
  <dcterms:created xsi:type="dcterms:W3CDTF">2007-07-31T17:41:49Z</dcterms:created>
  <dcterms:modified xsi:type="dcterms:W3CDTF">2019-06-12T18:20:17Z</dcterms:modified>
  <cp:category/>
  <cp:version/>
  <cp:contentType/>
  <cp:contentStatus/>
</cp:coreProperties>
</file>