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Titles" localSheetId="0">'CONSOLIDADO MENSUAL 2016'!$17:$18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<sst xmlns="http://schemas.openxmlformats.org/spreadsheetml/2006/main" count="805" uniqueCount="400">
  <si>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</si>
  <si>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</si>
  <si>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</si>
  <si>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</si>
  <si>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</si>
  <si>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</si>
  <si>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</si>
  <si>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</si>
  <si>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</si>
  <si>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</si>
  <si>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</si>
  <si>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</si>
  <si>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</si>
  <si>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</si>
  <si>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</si>
  <si>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</si>
  <si>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</si>
  <si>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</si>
  <si>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</si>
  <si>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</si>
  <si>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</si>
  <si>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</si>
  <si>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</si>
  <si>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</si>
  <si>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</si>
  <si>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</si>
  <si>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</si>
  <si>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</si>
  <si>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</si>
  <si>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</si>
  <si>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</si>
  <si>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</si>
  <si>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</si>
  <si>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</si>
  <si>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</si>
  <si>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</si>
  <si>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</si>
  <si>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</si>
  <si>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</si>
  <si>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</si>
  <si>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</si>
  <si>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</si>
  <si>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</si>
  <si>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</si>
  <si>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</si>
  <si>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</si>
  <si>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</si>
  <si>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</si>
  <si>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</si>
  <si>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</si>
  <si>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</si>
  <si>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</si>
  <si>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</si>
  <si>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</si>
  <si>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</si>
  <si>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</si>
  <si>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</si>
  <si>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</si>
  <si>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</si>
  <si>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</si>
  <si>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</si>
  <si>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</si>
  <si>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</si>
  <si>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</si>
  <si>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</si>
  <si>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</si>
  <si>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</si>
  <si>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</si>
  <si>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</si>
  <si>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</si>
  <si>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</si>
  <si>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</si>
  <si>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</si>
  <si>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</si>
  <si>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</si>
  <si>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</si>
  <si>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</si>
  <si>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</si>
  <si>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</si>
  <si>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</si>
  <si>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</si>
  <si>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</si>
  <si>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</si>
  <si>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</si>
  <si>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</si>
  <si>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</si>
  <si>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</si>
  <si>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</si>
  <si>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</si>
  <si>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</si>
  <si>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</si>
  <si>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</si>
  <si>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</si>
  <si>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</si>
  <si>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</si>
  <si>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</si>
  <si>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</si>
  <si>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</si>
  <si>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</si>
  <si>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</si>
  <si>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</si>
  <si>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</si>
  <si>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</si>
  <si>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</si>
  <si>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</si>
  <si>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</si>
  <si>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</si>
  <si>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</si>
  <si>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</si>
  <si>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</si>
  <si>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</si>
  <si>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</si>
  <si>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</si>
  <si>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</si>
  <si>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</si>
  <si>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</si>
  <si>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</si>
  <si>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</si>
  <si>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</si>
  <si>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</si>
  <si>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</si>
  <si>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</si>
  <si>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</si>
  <si>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</si>
  <si>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</si>
  <si>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</si>
  <si>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</si>
  <si>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</si>
  <si>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</si>
  <si>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</si>
  <si>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</si>
  <si>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</si>
  <si>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</si>
  <si>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</si>
  <si>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</si>
  <si>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</si>
  <si>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</si>
  <si>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</si>
  <si>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</si>
  <si>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</si>
  <si>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</si>
  <si>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</si>
  <si>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</si>
  <si>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</si>
  <si>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</si>
  <si>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</si>
  <si>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</si>
  <si>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</si>
  <si>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</si>
  <si>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</si>
  <si>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</si>
  <si>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</si>
  <si>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</si>
  <si>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</si>
  <si>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</si>
  <si>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</si>
  <si>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</si>
  <si>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</si>
  <si>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</si>
  <si>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</si>
  <si>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</si>
  <si>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</si>
  <si>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</si>
  <si>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</si>
  <si>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</si>
  <si>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</si>
  <si>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</si>
  <si>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</si>
  <si>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</si>
  <si>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</si>
  <si>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</si>
  <si>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</si>
  <si>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</si>
  <si>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</si>
  <si>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</si>
  <si>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</si>
  <si>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</si>
  <si>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</si>
  <si>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</si>
  <si>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</si>
  <si>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</si>
  <si>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</si>
  <si>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</si>
  <si>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</si>
  <si>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</si>
  <si>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</si>
  <si>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</si>
  <si>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</si>
  <si>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</si>
  <si>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</si>
  <si>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</si>
  <si>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</si>
  <si>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</si>
  <si>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</si>
  <si>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</si>
  <si>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</si>
  <si>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</si>
  <si>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</si>
  <si>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</si>
  <si>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</si>
  <si>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</si>
  <si>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</si>
  <si>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</si>
  <si>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</si>
  <si>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</si>
  <si>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</si>
  <si>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</si>
  <si>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</si>
  <si>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</si>
  <si>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</si>
  <si>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</si>
  <si>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</si>
  <si>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</si>
  <si>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</si>
  <si>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</si>
  <si>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</si>
  <si>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</si>
  <si>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</si>
  <si>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</si>
  <si>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</si>
  <si>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</si>
  <si>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</si>
  <si>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</si>
  <si>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</si>
  <si>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</si>
  <si>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</si>
  <si>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</si>
  <si>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</si>
  <si>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</si>
  <si>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</si>
  <si>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</si>
  <si>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</si>
  <si>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</si>
  <si>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</si>
  <si>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</si>
  <si>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</si>
  <si>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</si>
  <si>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</si>
  <si>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</si>
  <si>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</si>
  <si>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</si>
  <si>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</si>
  <si>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</si>
  <si>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</si>
  <si>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</si>
  <si>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</si>
  <si>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</si>
  <si>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</si>
  <si>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</si>
  <si>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</si>
  <si>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</si>
  <si>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</si>
  <si>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</si>
  <si>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</si>
  <si>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</si>
  <si>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</si>
  <si>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</si>
  <si>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</si>
  <si>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</si>
  <si>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</si>
  <si>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</si>
  <si>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</si>
  <si>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</si>
  <si>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</si>
  <si>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</si>
  <si>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</si>
  <si>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</si>
  <si>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</si>
  <si>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</si>
  <si>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</si>
  <si>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</si>
  <si>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</si>
  <si>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</si>
  <si>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</si>
  <si>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</si>
  <si>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</si>
  <si>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</si>
  <si>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</si>
  <si>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</si>
  <si>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</si>
  <si>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</si>
  <si>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</si>
  <si>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</si>
  <si>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</si>
  <si>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"Año de la Atención Integral a la Primera Infancia"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</si>
  <si>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</si>
  <si>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</si>
  <si>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</si>
  <si>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</si>
  <si>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</si>
  <si>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</si>
  <si>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</si>
  <si>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</si>
  <si>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</si>
  <si>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</si>
  <si>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</si>
  <si>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</si>
  <si>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</si>
  <si>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</si>
  <si>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</si>
  <si>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</si>
  <si>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</si>
  <si>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</si>
  <si>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</si>
  <si>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</si>
  <si>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</si>
  <si>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</si>
  <si>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</si>
  <si>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</si>
  <si>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</si>
  <si>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</si>
  <si>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</si>
  <si>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</si>
  <si>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</si>
  <si>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</si>
  <si>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</si>
  <si>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</si>
  <si>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</si>
  <si>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</si>
  <si>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</si>
  <si>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</si>
  <si>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</si>
  <si>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</si>
  <si>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</si>
  <si>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</si>
  <si>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</si>
  <si>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</si>
  <si>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</si>
  <si>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</si>
  <si>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</si>
  <si>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</si>
  <si>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</si>
  <si>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</si>
  <si>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</si>
  <si>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</si>
  <si>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</si>
  <si>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</si>
  <si>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</si>
  <si>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</si>
  <si>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</si>
  <si>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</si>
  <si>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</si>
  <si>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</si>
  <si>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</si>
  <si>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</si>
  <si>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</si>
  <si>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</si>
  <si>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</si>
  <si>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</si>
  <si>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</si>
  <si>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</si>
  <si>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</si>
  <si>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</si>
  <si>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</si>
  <si>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</si>
  <si>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</si>
  <si>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</si>
  <si>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</si>
  <si>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</si>
  <si>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</si>
  <si>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</si>
  <si>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</si>
  <si>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</si>
  <si>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</si>
  <si>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</si>
  <si>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</si>
  <si>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</si>
  <si>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</si>
  <si>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</si>
  <si>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</si>
  <si>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</si>
  <si>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</si>
  <si>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</si>
  <si>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</si>
  <si>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</si>
  <si>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</si>
  <si>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</si>
  <si>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</si>
  <si>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</si>
  <si>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</si>
  <si>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</si>
  <si>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</si>
  <si>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</si>
  <si>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</si>
  <si>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</si>
  <si>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</si>
  <si>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</si>
  <si>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</si>
  <si>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</si>
  <si>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</si>
  <si>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</si>
  <si>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</si>
  <si>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</si>
  <si>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</si>
  <si>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</si>
  <si>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</si>
  <si>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</si>
  <si>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>Año 2016</t>
  </si>
  <si>
    <t>31/03/2016 MARZO</t>
  </si>
  <si>
    <t xml:space="preserve">                                           BALANCE INICIAL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</si>
</sst>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Segoe UI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57">
      <alignment/>
      <protection/>
    </xf>
    <xf numFmtId="0" fontId="59" fillId="0" borderId="0" xfId="57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7" applyFont="1" applyFill="1" applyBorder="1">
      <alignment/>
      <protection/>
    </xf>
    <xf numFmtId="0" fontId="59" fillId="34" borderId="0" xfId="57" applyFont="1" applyFill="1" applyBorder="1">
      <alignment/>
      <protection/>
    </xf>
    <xf numFmtId="0" fontId="0" fillId="34" borderId="13" xfId="57" applyFill="1" applyBorder="1">
      <alignment/>
      <protection/>
    </xf>
    <xf numFmtId="0" fontId="59" fillId="34" borderId="0" xfId="57" applyFont="1" applyFill="1" applyBorder="1" applyAlignment="1">
      <alignment horizontal="left" indent="3"/>
      <protection/>
    </xf>
    <xf numFmtId="0" fontId="59" fillId="16" borderId="0" xfId="57" applyFont="1" applyFill="1" applyBorder="1">
      <alignment/>
      <protection/>
    </xf>
    <xf numFmtId="0" fontId="0" fillId="16" borderId="13" xfId="57" applyFill="1" applyBorder="1">
      <alignment/>
      <protection/>
    </xf>
    <xf numFmtId="0" fontId="59" fillId="10" borderId="0" xfId="57" applyFont="1" applyFill="1" applyBorder="1">
      <alignment/>
      <protection/>
    </xf>
    <xf numFmtId="0" fontId="0" fillId="10" borderId="13" xfId="57" applyFill="1" applyBorder="1">
      <alignment/>
      <protection/>
    </xf>
    <xf numFmtId="0" fontId="59" fillId="4" borderId="0" xfId="57" applyFont="1" applyFill="1" applyBorder="1">
      <alignment/>
      <protection/>
    </xf>
    <xf numFmtId="0" fontId="0" fillId="4" borderId="13" xfId="57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vertical="top"/>
      <protection/>
    </xf>
    <xf numFmtId="190" fontId="32" fillId="36" borderId="14" xfId="51" applyNumberFormat="1" applyFont="1" applyFill="1" applyBorder="1" applyAlignment="1" applyProtection="1">
      <alignment vertical="top"/>
      <protection locked="0"/>
    </xf>
    <xf numFmtId="0" fontId="64" fillId="36" borderId="14" xfId="55" applyFont="1" applyFill="1" applyBorder="1" applyAlignment="1" applyProtection="1">
      <alignment vertical="top"/>
      <protection/>
    </xf>
    <xf numFmtId="0" fontId="32" fillId="36" borderId="14" xfId="55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5" applyFont="1" applyFill="1" applyBorder="1" applyAlignment="1" applyProtection="1">
      <alignment vertical="top"/>
      <protection/>
    </xf>
    <xf numFmtId="0" fontId="64" fillId="36" borderId="14" xfId="55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5" applyFont="1" applyFill="1" applyBorder="1" applyAlignment="1" applyProtection="1">
      <alignment vertical="top"/>
      <protection/>
    </xf>
    <xf numFmtId="0" fontId="31" fillId="36" borderId="14" xfId="55" applyFont="1" applyFill="1" applyBorder="1" applyAlignment="1" applyProtection="1">
      <alignment horizontal="center" vertical="top"/>
      <protection/>
    </xf>
    <xf numFmtId="190" fontId="31" fillId="36" borderId="14" xfId="51" applyNumberFormat="1" applyFont="1" applyFill="1" applyBorder="1" applyAlignment="1" applyProtection="1">
      <alignment vertical="top"/>
      <protection locked="0"/>
    </xf>
    <xf numFmtId="0" fontId="65" fillId="36" borderId="14" xfId="55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5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/>
    </xf>
    <xf numFmtId="0" fontId="64" fillId="36" borderId="14" xfId="55" applyFont="1" applyFill="1" applyBorder="1" applyAlignment="1" applyProtection="1">
      <alignment horizontal="center" vertical="center"/>
      <protection/>
    </xf>
    <xf numFmtId="0" fontId="32" fillId="36" borderId="14" xfId="55" applyFont="1" applyFill="1" applyBorder="1" applyAlignment="1" applyProtection="1">
      <alignment horizontal="center" vertical="center"/>
      <protection/>
    </xf>
    <xf numFmtId="0" fontId="31" fillId="36" borderId="14" xfId="55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1" applyNumberFormat="1" applyFont="1" applyFill="1" applyBorder="1" applyAlignment="1" applyProtection="1">
      <alignment vertical="top"/>
      <protection hidden="1"/>
    </xf>
    <xf numFmtId="0" fontId="65" fillId="37" borderId="15" xfId="55" applyFont="1" applyFill="1" applyBorder="1" applyAlignment="1" applyProtection="1">
      <alignment vertical="top"/>
      <protection/>
    </xf>
    <xf numFmtId="0" fontId="31" fillId="37" borderId="15" xfId="55" applyFont="1" applyFill="1" applyBorder="1" applyAlignment="1" applyProtection="1">
      <alignment horizontal="center" vertical="top"/>
      <protection/>
    </xf>
    <xf numFmtId="0" fontId="31" fillId="37" borderId="15" xfId="55" applyFont="1" applyFill="1" applyBorder="1" applyAlignment="1" applyProtection="1">
      <alignment vertical="top"/>
      <protection/>
    </xf>
    <xf numFmtId="190" fontId="31" fillId="37" borderId="15" xfId="51" applyNumberFormat="1" applyFont="1" applyFill="1" applyBorder="1" applyAlignment="1" applyProtection="1">
      <alignment vertical="top"/>
      <protection hidden="1"/>
    </xf>
    <xf numFmtId="0" fontId="31" fillId="2" borderId="14" xfId="55" applyFont="1" applyFill="1" applyBorder="1" applyAlignment="1" applyProtection="1">
      <alignment horizontal="center" vertical="top"/>
      <protection/>
    </xf>
    <xf numFmtId="190" fontId="31" fillId="2" borderId="14" xfId="51" applyNumberFormat="1" applyFont="1" applyFill="1" applyBorder="1" applyAlignment="1" applyProtection="1">
      <alignment vertical="top"/>
      <protection hidden="1"/>
    </xf>
    <xf numFmtId="0" fontId="65" fillId="2" borderId="14" xfId="55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5" applyFont="1" applyFill="1" applyBorder="1" applyAlignment="1" applyProtection="1">
      <alignment/>
      <protection/>
    </xf>
    <xf numFmtId="0" fontId="31" fillId="8" borderId="14" xfId="55" applyFont="1" applyFill="1" applyBorder="1" applyAlignment="1" applyProtection="1">
      <alignment horizontal="center"/>
      <protection/>
    </xf>
    <xf numFmtId="0" fontId="31" fillId="8" borderId="14" xfId="55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1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7" applyFont="1" applyFill="1" applyBorder="1">
      <alignment/>
      <protection/>
    </xf>
    <xf numFmtId="4" fontId="28" fillId="38" borderId="16" xfId="0" applyNumberFormat="1" applyFont="1" applyFill="1" applyBorder="1" applyAlignment="1">
      <alignment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7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4" fontId="23" fillId="33" borderId="17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7" applyFont="1" applyFill="1" applyBorder="1">
      <alignment/>
      <protection/>
    </xf>
    <xf numFmtId="0" fontId="0" fillId="33" borderId="13" xfId="57" applyFont="1" applyFill="1" applyBorder="1">
      <alignment/>
      <protection/>
    </xf>
    <xf numFmtId="0" fontId="23" fillId="33" borderId="12" xfId="55" applyFont="1" applyFill="1" applyBorder="1" applyAlignment="1">
      <alignment horizontal="left" indent="2"/>
      <protection/>
    </xf>
    <xf numFmtId="190" fontId="32" fillId="33" borderId="14" xfId="51" applyNumberFormat="1" applyFont="1" applyFill="1" applyBorder="1" applyAlignment="1" applyProtection="1">
      <alignment horizontal="right" vertical="top"/>
      <protection locked="0"/>
    </xf>
    <xf numFmtId="0" fontId="64" fillId="36" borderId="18" xfId="55" applyFont="1" applyFill="1" applyBorder="1" applyAlignment="1" applyProtection="1">
      <alignment vertical="top"/>
      <protection/>
    </xf>
    <xf numFmtId="0" fontId="32" fillId="36" borderId="18" xfId="55" applyFont="1" applyFill="1" applyBorder="1" applyAlignment="1" applyProtection="1">
      <alignment horizontal="center" vertical="top"/>
      <protection/>
    </xf>
    <xf numFmtId="0" fontId="32" fillId="36" borderId="18" xfId="0" applyFont="1" applyFill="1" applyBorder="1" applyAlignment="1" applyProtection="1">
      <alignment vertical="top" wrapText="1"/>
      <protection/>
    </xf>
    <xf numFmtId="0" fontId="64" fillId="36" borderId="18" xfId="0" applyFont="1" applyFill="1" applyBorder="1" applyAlignment="1" applyProtection="1">
      <alignment/>
      <protection locked="0"/>
    </xf>
    <xf numFmtId="190" fontId="32" fillId="36" borderId="18" xfId="51" applyNumberFormat="1" applyFont="1" applyFill="1" applyBorder="1" applyAlignment="1" applyProtection="1">
      <alignment vertical="top"/>
      <protection locked="0"/>
    </xf>
    <xf numFmtId="190" fontId="32" fillId="33" borderId="18" xfId="51" applyNumberFormat="1" applyFont="1" applyFill="1" applyBorder="1" applyAlignment="1" applyProtection="1">
      <alignment horizontal="right" vertical="top"/>
      <protection locked="0"/>
    </xf>
    <xf numFmtId="190" fontId="31" fillId="37" borderId="15" xfId="51" applyNumberFormat="1" applyFont="1" applyFill="1" applyBorder="1" applyAlignment="1" applyProtection="1">
      <alignment horizontal="right" vertical="top"/>
      <protection hidden="1"/>
    </xf>
    <xf numFmtId="190" fontId="31" fillId="8" borderId="14" xfId="51" applyNumberFormat="1" applyFont="1" applyFill="1" applyBorder="1" applyAlignment="1" applyProtection="1">
      <alignment horizontal="right" vertical="top"/>
      <protection hidden="1"/>
    </xf>
    <xf numFmtId="190" fontId="31" fillId="2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 hidden="1"/>
    </xf>
    <xf numFmtId="190" fontId="31" fillId="33" borderId="14" xfId="51" applyNumberFormat="1" applyFont="1" applyFill="1" applyBorder="1" applyAlignment="1" applyProtection="1">
      <alignment horizontal="right" vertical="top"/>
      <protection/>
    </xf>
    <xf numFmtId="190" fontId="31" fillId="33" borderId="14" xfId="51" applyNumberFormat="1" applyFont="1" applyFill="1" applyBorder="1" applyAlignment="1" applyProtection="1">
      <alignment horizontal="right" vertical="top"/>
      <protection locked="0"/>
    </xf>
    <xf numFmtId="0" fontId="65" fillId="36" borderId="18" xfId="55" applyFont="1" applyFill="1" applyBorder="1" applyAlignment="1" applyProtection="1">
      <alignment vertical="top"/>
      <protection/>
    </xf>
    <xf numFmtId="0" fontId="31" fillId="36" borderId="18" xfId="55" applyFont="1" applyFill="1" applyBorder="1" applyAlignment="1" applyProtection="1">
      <alignment horizontal="center" vertical="top"/>
      <protection/>
    </xf>
    <xf numFmtId="190" fontId="31" fillId="36" borderId="18" xfId="51" applyNumberFormat="1" applyFont="1" applyFill="1" applyBorder="1" applyAlignment="1" applyProtection="1">
      <alignment vertical="top"/>
      <protection hidden="1"/>
    </xf>
    <xf numFmtId="190" fontId="31" fillId="33" borderId="18" xfId="51" applyNumberFormat="1" applyFont="1" applyFill="1" applyBorder="1" applyAlignment="1" applyProtection="1">
      <alignment horizontal="right" vertical="top"/>
      <protection hidden="1"/>
    </xf>
    <xf numFmtId="0" fontId="32" fillId="36" borderId="18" xfId="0" applyFont="1" applyFill="1" applyBorder="1" applyAlignment="1" applyProtection="1">
      <alignment wrapText="1"/>
      <protection/>
    </xf>
    <xf numFmtId="0" fontId="31" fillId="36" borderId="18" xfId="0" applyFont="1" applyFill="1" applyBorder="1" applyAlignment="1" applyProtection="1">
      <alignment vertical="top"/>
      <protection/>
    </xf>
    <xf numFmtId="0" fontId="66" fillId="8" borderId="14" xfId="55" applyFont="1" applyFill="1" applyBorder="1" applyAlignment="1" applyProtection="1">
      <alignment/>
      <protection/>
    </xf>
    <xf numFmtId="0" fontId="66" fillId="8" borderId="14" xfId="55" applyFont="1" applyFill="1" applyBorder="1" applyAlignment="1" applyProtection="1">
      <alignment horizontal="center"/>
      <protection/>
    </xf>
    <xf numFmtId="0" fontId="66" fillId="8" borderId="14" xfId="55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5" applyFont="1" applyFill="1" applyBorder="1" applyAlignment="1" applyProtection="1">
      <alignment vertical="top"/>
      <protection/>
    </xf>
    <xf numFmtId="0" fontId="66" fillId="2" borderId="14" xfId="55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vertical="top"/>
      <protection/>
    </xf>
    <xf numFmtId="0" fontId="66" fillId="36" borderId="14" xfId="55" applyFont="1" applyFill="1" applyBorder="1" applyAlignment="1" applyProtection="1">
      <alignment horizontal="center" vertical="top"/>
      <protection/>
    </xf>
    <xf numFmtId="0" fontId="67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5" applyFont="1" applyFill="1" applyBorder="1" applyAlignment="1" applyProtection="1">
      <alignment vertical="top"/>
      <protection locked="0"/>
    </xf>
    <xf numFmtId="0" fontId="67" fillId="36" borderId="14" xfId="55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5" applyFont="1" applyFill="1" applyBorder="1" applyProtection="1">
      <alignment/>
      <protection/>
    </xf>
    <xf numFmtId="0" fontId="67" fillId="36" borderId="14" xfId="55" applyFont="1" applyFill="1" applyBorder="1" applyAlignment="1" applyProtection="1">
      <alignment vertical="top"/>
      <protection/>
    </xf>
    <xf numFmtId="14" fontId="25" fillId="16" borderId="0" xfId="0" applyNumberFormat="1" applyFont="1" applyFill="1" applyBorder="1" applyAlignment="1">
      <alignment horizontal="center"/>
    </xf>
    <xf numFmtId="43" fontId="62" fillId="35" borderId="0" xfId="49" applyFont="1" applyFill="1" applyBorder="1" applyAlignment="1">
      <alignment/>
    </xf>
    <xf numFmtId="44" fontId="0" fillId="0" borderId="0" xfId="52" applyFont="1" applyAlignment="1">
      <alignment/>
    </xf>
    <xf numFmtId="0" fontId="37" fillId="38" borderId="19" xfId="56" applyFont="1" applyFill="1" applyBorder="1" applyAlignment="1">
      <alignment horizontal="center" textRotation="90"/>
      <protection/>
    </xf>
    <xf numFmtId="0" fontId="37" fillId="38" borderId="15" xfId="56" applyFont="1" applyFill="1" applyBorder="1" applyAlignment="1">
      <alignment horizontal="center" vertical="center"/>
      <protection/>
    </xf>
    <xf numFmtId="0" fontId="37" fillId="38" borderId="20" xfId="56" applyFont="1" applyFill="1" applyBorder="1" applyAlignment="1">
      <alignment horizontal="center" vertical="center"/>
      <protection/>
    </xf>
    <xf numFmtId="0" fontId="61" fillId="34" borderId="11" xfId="0" applyFont="1" applyFill="1" applyBorder="1" applyAlignment="1">
      <alignment horizontal="right"/>
    </xf>
    <xf numFmtId="0" fontId="61" fillId="34" borderId="21" xfId="0" applyFont="1" applyFill="1" applyBorder="1" applyAlignment="1">
      <alignment horizontal="right"/>
    </xf>
    <xf numFmtId="0" fontId="37" fillId="38" borderId="15" xfId="56" applyFont="1" applyFill="1" applyBorder="1" applyAlignment="1">
      <alignment horizontal="center" vertical="center" wrapText="1"/>
      <protection/>
    </xf>
    <xf numFmtId="0" fontId="37" fillId="38" borderId="20" xfId="56" applyFont="1" applyFill="1" applyBorder="1" applyAlignment="1">
      <alignment horizontal="center" vertical="center" wrapText="1"/>
      <protection/>
    </xf>
    <xf numFmtId="0" fontId="38" fillId="38" borderId="19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5"/>
  <sheetViews>
    <sheetView tabSelected="1" zoomScalePageLayoutView="0" workbookViewId="0" topLeftCell="A283">
      <selection activeCell="G9" sqref="G9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284</v>
      </c>
      <c r="B1" s="7"/>
      <c r="C1" s="7"/>
      <c r="D1" s="7"/>
      <c r="E1" s="7"/>
      <c r="F1" s="12"/>
      <c r="G1" s="12"/>
      <c r="H1" s="19"/>
      <c r="I1" s="19"/>
      <c r="J1" s="128" t="s">
        <v>396</v>
      </c>
      <c r="K1" s="129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397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286</v>
      </c>
      <c r="B6" s="5"/>
      <c r="C6" s="5"/>
      <c r="D6" s="5"/>
      <c r="E6" s="5"/>
      <c r="F6" s="5"/>
      <c r="G6" s="122" t="s">
        <v>398</v>
      </c>
      <c r="H6" s="23"/>
      <c r="I6" s="23"/>
      <c r="J6" s="23"/>
      <c r="K6" s="24"/>
    </row>
    <row r="7" spans="1:11" ht="15.75">
      <c r="A7" s="13" t="s">
        <v>287</v>
      </c>
      <c r="B7" s="14"/>
      <c r="C7" s="14"/>
      <c r="D7" s="14"/>
      <c r="E7" s="14"/>
      <c r="F7" s="14"/>
      <c r="G7" s="14"/>
      <c r="H7" s="25"/>
      <c r="I7" s="25"/>
      <c r="J7" s="25"/>
      <c r="K7" s="26"/>
    </row>
    <row r="8" spans="1:11" ht="15.75">
      <c r="A8" s="15" t="s">
        <v>285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399</v>
      </c>
      <c r="G9" s="123">
        <v>7141250.87</v>
      </c>
      <c r="H9" s="30"/>
      <c r="I9" s="30"/>
      <c r="J9" s="30"/>
      <c r="K9" s="31"/>
    </row>
    <row r="10" spans="1:11" ht="13.5">
      <c r="A10" s="80" t="s">
        <v>282</v>
      </c>
      <c r="B10" s="3"/>
      <c r="C10" s="3"/>
      <c r="D10" s="3"/>
      <c r="E10" s="81"/>
      <c r="F10" s="82"/>
      <c r="G10" s="78">
        <v>0</v>
      </c>
      <c r="H10" s="78"/>
      <c r="I10" s="78"/>
      <c r="J10" s="78"/>
      <c r="K10" s="83"/>
    </row>
    <row r="11" spans="1:11" ht="13.5">
      <c r="A11" s="80" t="s">
        <v>28</v>
      </c>
      <c r="B11" s="3"/>
      <c r="C11" s="3"/>
      <c r="D11" s="3"/>
      <c r="E11" s="81"/>
      <c r="F11" s="82"/>
      <c r="G11" s="78">
        <v>12126854.03</v>
      </c>
      <c r="H11" s="78"/>
      <c r="I11" s="78"/>
      <c r="J11" s="78"/>
      <c r="K11" s="83"/>
    </row>
    <row r="12" spans="1:11" ht="13.5">
      <c r="A12" s="80" t="s">
        <v>283</v>
      </c>
      <c r="B12" s="3"/>
      <c r="C12" s="3"/>
      <c r="D12" s="3"/>
      <c r="E12" s="81"/>
      <c r="F12" s="82"/>
      <c r="G12" s="78">
        <v>22832387.38</v>
      </c>
      <c r="H12" s="78"/>
      <c r="I12" s="78"/>
      <c r="J12" s="78"/>
      <c r="K12" s="83"/>
    </row>
    <row r="13" spans="1:11" ht="13.5">
      <c r="A13" s="80" t="s">
        <v>29</v>
      </c>
      <c r="B13" s="3"/>
      <c r="C13" s="3"/>
      <c r="D13" s="3"/>
      <c r="E13" s="81"/>
      <c r="F13" s="82"/>
      <c r="G13" s="78">
        <v>0</v>
      </c>
      <c r="H13" s="78"/>
      <c r="I13" s="78"/>
      <c r="J13" s="78"/>
      <c r="K13" s="83"/>
    </row>
    <row r="14" spans="1:14" ht="13.5">
      <c r="A14" s="84" t="s">
        <v>35</v>
      </c>
      <c r="B14" s="3"/>
      <c r="C14" s="3"/>
      <c r="D14" s="3"/>
      <c r="E14" s="81"/>
      <c r="F14" s="82"/>
      <c r="G14" s="79">
        <v>0</v>
      </c>
      <c r="H14" s="78"/>
      <c r="I14" s="78"/>
      <c r="J14" s="78"/>
      <c r="K14" s="83"/>
      <c r="N14" s="124"/>
    </row>
    <row r="15" spans="1:11" ht="14.25" thickBot="1">
      <c r="A15" s="71" t="s">
        <v>37</v>
      </c>
      <c r="B15" s="72"/>
      <c r="C15" s="72"/>
      <c r="D15" s="72"/>
      <c r="E15" s="73"/>
      <c r="F15" s="74"/>
      <c r="G15" s="75">
        <f>SUM(G9:G14)</f>
        <v>42100492.28</v>
      </c>
      <c r="H15" s="76"/>
      <c r="I15" s="76"/>
      <c r="J15" s="76"/>
      <c r="K15" s="77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5" t="s">
        <v>38</v>
      </c>
      <c r="B17" s="125" t="s">
        <v>32</v>
      </c>
      <c r="C17" s="125" t="s">
        <v>1</v>
      </c>
      <c r="D17" s="125" t="s">
        <v>33</v>
      </c>
      <c r="E17" s="125" t="s">
        <v>4</v>
      </c>
      <c r="F17" s="126" t="s">
        <v>36</v>
      </c>
      <c r="G17" s="132" t="s">
        <v>34</v>
      </c>
      <c r="H17" s="132" t="s">
        <v>19</v>
      </c>
      <c r="I17" s="132" t="s">
        <v>18</v>
      </c>
      <c r="J17" s="130" t="s">
        <v>288</v>
      </c>
      <c r="K17" s="130" t="s">
        <v>3</v>
      </c>
    </row>
    <row r="18" spans="1:11" ht="44.25" customHeight="1">
      <c r="A18" s="125"/>
      <c r="B18" s="125"/>
      <c r="C18" s="125"/>
      <c r="D18" s="125"/>
      <c r="E18" s="125"/>
      <c r="F18" s="127"/>
      <c r="G18" s="132"/>
      <c r="H18" s="132"/>
      <c r="I18" s="132"/>
      <c r="J18" s="131"/>
      <c r="K18" s="131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22832387.38</v>
      </c>
      <c r="H19" s="61">
        <f>+H20+H88+H219+H338+H396+H403+H486</f>
        <v>19105243.29</v>
      </c>
      <c r="I19" s="61">
        <f>+I20+I88+I219+I338+I396+I403+I486</f>
        <v>0</v>
      </c>
      <c r="J19" s="61">
        <f>+J20+J88+J219+J338+J396+J403+J486</f>
        <v>41937630.67</v>
      </c>
      <c r="K19" s="92">
        <f>+K20+K88+K219+K338+K396+K403+K486</f>
        <v>99.99999999999999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289</v>
      </c>
      <c r="G20" s="70">
        <f>+G21+G48+G64+G71+G79</f>
        <v>22832387.38</v>
      </c>
      <c r="H20" s="70">
        <f>+H21+H48+H64+H71+H79</f>
        <v>6287601.74</v>
      </c>
      <c r="I20" s="70">
        <f>+I21+I48+I64+I71+I79</f>
        <v>0</v>
      </c>
      <c r="J20" s="70">
        <f>+J21+J48+J64+J71+J79</f>
        <v>29119989.12</v>
      </c>
      <c r="K20" s="93">
        <f>+K21+K48+K64+K71+K79</f>
        <v>69.43641940370972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19798924.07</v>
      </c>
      <c r="H21" s="63">
        <f>+H22+H29+H37+H39+H41+H46</f>
        <v>4910470.55</v>
      </c>
      <c r="I21" s="63">
        <f>+I22+I29+I37+I39+I41+I46</f>
        <v>0</v>
      </c>
      <c r="J21" s="63">
        <f>+J22+J29+J37+J39+J41+J46</f>
        <v>24709394.62</v>
      </c>
      <c r="K21" s="94">
        <f>+K22+K29+K37+K39+K41+K46</f>
        <v>58.919386301133635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8944707.23</v>
      </c>
      <c r="H22" s="57">
        <f>SUM(H23:H28)</f>
        <v>393732.79</v>
      </c>
      <c r="I22" s="57">
        <f>SUM(I23:I28)</f>
        <v>0</v>
      </c>
      <c r="J22" s="57">
        <f>SUM(J23:J28)</f>
        <v>9338440.02</v>
      </c>
      <c r="K22" s="95">
        <f>SUM(K23:K28)</f>
        <v>22.267447804771273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290</v>
      </c>
      <c r="G23" s="36">
        <v>1427746.42</v>
      </c>
      <c r="H23" s="36">
        <v>276700.87</v>
      </c>
      <c r="I23" s="36"/>
      <c r="J23" s="36">
        <f aca="true" t="shared" si="0" ref="J23:J28">SUBTOTAL(9,G23:I23)</f>
        <v>1704447.29</v>
      </c>
      <c r="K23" s="85">
        <f aca="true" t="shared" si="1" ref="K23:K28">_xlfn.IFERROR(J23/$J$19*100,"0.00")</f>
        <v>4.0642431696058425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7516960.81</v>
      </c>
      <c r="H24" s="36">
        <v>117031.92</v>
      </c>
      <c r="I24" s="36"/>
      <c r="J24" s="36">
        <f t="shared" si="0"/>
        <v>7633992.7299999995</v>
      </c>
      <c r="K24" s="85">
        <f t="shared" si="1"/>
        <v>18.20320463516543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291</v>
      </c>
      <c r="G25" s="36"/>
      <c r="H25" s="36"/>
      <c r="I25" s="36"/>
      <c r="J25" s="36">
        <f t="shared" si="0"/>
        <v>0</v>
      </c>
      <c r="K25" s="85">
        <f t="shared" si="1"/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5">
        <f t="shared" si="1"/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 t="shared" si="0"/>
        <v>0</v>
      </c>
      <c r="K27" s="85">
        <f t="shared" si="1"/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292</v>
      </c>
      <c r="F28" s="39" t="s">
        <v>293</v>
      </c>
      <c r="G28" s="36"/>
      <c r="H28" s="36"/>
      <c r="I28" s="36"/>
      <c r="J28" s="36">
        <f t="shared" si="0"/>
        <v>0</v>
      </c>
      <c r="K28" s="85">
        <f t="shared" si="1"/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10854216.84</v>
      </c>
      <c r="H29" s="57">
        <f>SUM(H30:H36)</f>
        <v>4472722.529999999</v>
      </c>
      <c r="I29" s="57">
        <f>SUM(I30:I36)</f>
        <v>0</v>
      </c>
      <c r="J29" s="57">
        <f>SUM(J30:J36)</f>
        <v>15326939.370000001</v>
      </c>
      <c r="K29" s="95">
        <f>SUM(K30:K36)</f>
        <v>36.546984474647715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10854216.84</v>
      </c>
      <c r="H30" s="36">
        <f>264176.32+2230325.83+414000</f>
        <v>2908502.15</v>
      </c>
      <c r="I30" s="36"/>
      <c r="J30" s="36">
        <f aca="true" t="shared" si="2" ref="J30:J36">SUBTOTAL(9,G30:I30)</f>
        <v>13762718.99</v>
      </c>
      <c r="K30" s="85">
        <f aca="true" t="shared" si="3" ref="K30:K36">_xlfn.IFERROR(J30/$J$19*100,"0.00")</f>
        <v>32.81711143458835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/>
      <c r="I31" s="36"/>
      <c r="J31" s="36">
        <f t="shared" si="2"/>
        <v>0</v>
      </c>
      <c r="K31" s="85">
        <f t="shared" si="3"/>
        <v>0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2"/>
        <v>0</v>
      </c>
      <c r="K32" s="85">
        <f t="shared" si="3"/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2"/>
        <v>0</v>
      </c>
      <c r="K33" s="85">
        <f t="shared" si="3"/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1564220.38</v>
      </c>
      <c r="I34" s="36"/>
      <c r="J34" s="36">
        <f t="shared" si="2"/>
        <v>1564220.38</v>
      </c>
      <c r="K34" s="85">
        <f t="shared" si="3"/>
        <v>3.72987304005937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292</v>
      </c>
      <c r="F35" s="39" t="s">
        <v>49</v>
      </c>
      <c r="G35" s="36"/>
      <c r="H35" s="36"/>
      <c r="I35" s="36"/>
      <c r="J35" s="36">
        <f t="shared" si="2"/>
        <v>0</v>
      </c>
      <c r="K35" s="85">
        <f t="shared" si="3"/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294</v>
      </c>
      <c r="F36" s="39" t="s">
        <v>23</v>
      </c>
      <c r="G36" s="36"/>
      <c r="H36" s="36"/>
      <c r="I36" s="36"/>
      <c r="J36" s="36">
        <f t="shared" si="2"/>
        <v>0</v>
      </c>
      <c r="K36" s="85">
        <f t="shared" si="3"/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5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5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295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5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295</v>
      </c>
      <c r="G40" s="36"/>
      <c r="H40" s="36"/>
      <c r="I40" s="36"/>
      <c r="J40" s="36">
        <f>SUBTOTAL(9,G40:I40)</f>
        <v>0</v>
      </c>
      <c r="K40" s="85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296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95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296</v>
      </c>
      <c r="G42" s="36"/>
      <c r="H42" s="36"/>
      <c r="I42" s="36"/>
      <c r="J42" s="36">
        <f>SUBTOTAL(9,G42:I42)</f>
        <v>0</v>
      </c>
      <c r="K42" s="85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5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297</v>
      </c>
      <c r="G44" s="36"/>
      <c r="H44" s="36"/>
      <c r="I44" s="36"/>
      <c r="J44" s="36">
        <f>SUBTOTAL(9,G44:I44)</f>
        <v>0</v>
      </c>
      <c r="K44" s="85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5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298</v>
      </c>
      <c r="G46" s="57">
        <f>G47</f>
        <v>0</v>
      </c>
      <c r="H46" s="57">
        <f>H47</f>
        <v>44015.23</v>
      </c>
      <c r="I46" s="57">
        <f>I47</f>
        <v>0</v>
      </c>
      <c r="J46" s="57">
        <f>J47</f>
        <v>44015.23</v>
      </c>
      <c r="K46" s="95">
        <f>K47</f>
        <v>0.10495402171464638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298</v>
      </c>
      <c r="G47" s="36"/>
      <c r="H47" s="36">
        <v>44015.23</v>
      </c>
      <c r="I47" s="36"/>
      <c r="J47" s="36">
        <f>SUBTOTAL(9,G47:I47)</f>
        <v>44015.23</v>
      </c>
      <c r="K47" s="85">
        <f>_xlfn.IFERROR(J47/$J$19*100,"0.00")</f>
        <v>0.10495402171464638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617726.5</v>
      </c>
      <c r="I48" s="63">
        <f>+I49+I51+I62</f>
        <v>0</v>
      </c>
      <c r="J48" s="63">
        <f>+J49+J51+J62</f>
        <v>617726.5</v>
      </c>
      <c r="K48" s="94">
        <f>+K49+K51+K62</f>
        <v>1.4729647100495102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5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5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617726.5</v>
      </c>
      <c r="I51" s="57">
        <f>SUM(I52:I61)</f>
        <v>0</v>
      </c>
      <c r="J51" s="57">
        <f>SUM(J52:J61)</f>
        <v>617726.5</v>
      </c>
      <c r="K51" s="95">
        <f>SUM(K52:K61)</f>
        <v>1.4729647100495102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4" ref="J52:J61">SUBTOTAL(9,G52:I52)</f>
        <v>0</v>
      </c>
      <c r="K52" s="85">
        <f aca="true" t="shared" si="5" ref="K52:K61"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4"/>
        <v>0</v>
      </c>
      <c r="K53" s="85">
        <f t="shared" si="5"/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4"/>
        <v>0</v>
      </c>
      <c r="K54" s="85">
        <f t="shared" si="5"/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4"/>
        <v>0</v>
      </c>
      <c r="K55" s="85">
        <f t="shared" si="5"/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197721.5</v>
      </c>
      <c r="I56" s="36"/>
      <c r="J56" s="36">
        <f t="shared" si="4"/>
        <v>197721.5</v>
      </c>
      <c r="K56" s="85">
        <f t="shared" si="5"/>
        <v>0.4714655950781685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292</v>
      </c>
      <c r="F57" s="39" t="s">
        <v>59</v>
      </c>
      <c r="G57" s="36"/>
      <c r="H57" s="36"/>
      <c r="I57" s="36"/>
      <c r="J57" s="36">
        <f t="shared" si="4"/>
        <v>0</v>
      </c>
      <c r="K57" s="85">
        <f t="shared" si="5"/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294</v>
      </c>
      <c r="F58" s="39" t="s">
        <v>60</v>
      </c>
      <c r="G58" s="36"/>
      <c r="H58" s="36"/>
      <c r="I58" s="36"/>
      <c r="J58" s="36">
        <f t="shared" si="4"/>
        <v>0</v>
      </c>
      <c r="K58" s="85">
        <f t="shared" si="5"/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299</v>
      </c>
      <c r="F59" s="39" t="s">
        <v>61</v>
      </c>
      <c r="G59" s="36"/>
      <c r="H59" s="36">
        <v>420005</v>
      </c>
      <c r="I59" s="36"/>
      <c r="J59" s="36">
        <f t="shared" si="4"/>
        <v>420005</v>
      </c>
      <c r="K59" s="85">
        <f t="shared" si="5"/>
        <v>1.0014991149713417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300</v>
      </c>
      <c r="F60" s="39" t="s">
        <v>62</v>
      </c>
      <c r="G60" s="36"/>
      <c r="H60" s="36"/>
      <c r="I60" s="36"/>
      <c r="J60" s="36">
        <f t="shared" si="4"/>
        <v>0</v>
      </c>
      <c r="K60" s="85">
        <f t="shared" si="5"/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301</v>
      </c>
      <c r="F61" s="41" t="s">
        <v>63</v>
      </c>
      <c r="G61" s="36"/>
      <c r="H61" s="36"/>
      <c r="I61" s="36"/>
      <c r="J61" s="36">
        <f t="shared" si="4"/>
        <v>0</v>
      </c>
      <c r="K61" s="85">
        <f t="shared" si="5"/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5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5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4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5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5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5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5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5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5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4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5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5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5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5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5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5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302</v>
      </c>
      <c r="G78" s="36"/>
      <c r="H78" s="36"/>
      <c r="I78" s="36"/>
      <c r="J78" s="36">
        <f>SUBTOTAL(9,G78:I78)</f>
        <v>0</v>
      </c>
      <c r="K78" s="85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303</v>
      </c>
      <c r="G79" s="63">
        <f>G80+G82+G84+G86</f>
        <v>3033463.31</v>
      </c>
      <c r="H79" s="63">
        <f>H80+H82+H84+H86</f>
        <v>759404.69</v>
      </c>
      <c r="I79" s="63">
        <f>I80+I82+I84+I86</f>
        <v>0</v>
      </c>
      <c r="J79" s="63">
        <f>J80+J82+J84+J86</f>
        <v>3792868</v>
      </c>
      <c r="K79" s="94">
        <f>K80+K82+K84+K86</f>
        <v>9.04406839252657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1403743.92</v>
      </c>
      <c r="H80" s="57">
        <f>H81</f>
        <v>365490.71</v>
      </c>
      <c r="I80" s="57">
        <f>I81</f>
        <v>0</v>
      </c>
      <c r="J80" s="57">
        <f>J81</f>
        <v>1769234.63</v>
      </c>
      <c r="K80" s="95">
        <f>K81</f>
        <v>4.21872814876406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1403743.92</v>
      </c>
      <c r="H81" s="36">
        <v>365490.71</v>
      </c>
      <c r="I81" s="36"/>
      <c r="J81" s="36">
        <f>SUBTOTAL(9,G81:I81)</f>
        <v>1769234.63</v>
      </c>
      <c r="K81" s="85">
        <f>_xlfn.IFERROR(J81/$J$19*100,"0.00")</f>
        <v>4.21872814876406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1405723.92</v>
      </c>
      <c r="H82" s="57">
        <f>H83</f>
        <v>353037.98</v>
      </c>
      <c r="I82" s="57">
        <f>I83</f>
        <v>0</v>
      </c>
      <c r="J82" s="57">
        <f>J83</f>
        <v>1758761.9</v>
      </c>
      <c r="K82" s="95">
        <f>K83</f>
        <v>4.193755994084155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1405723.92</v>
      </c>
      <c r="H83" s="36">
        <v>353037.98</v>
      </c>
      <c r="I83" s="36"/>
      <c r="J83" s="36">
        <f>SUBTOTAL(9,G83:I83)</f>
        <v>1758761.9</v>
      </c>
      <c r="K83" s="85">
        <f>_xlfn.IFERROR(J83/$J$19*100,"0.00")</f>
        <v>4.193755994084155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223995.47</v>
      </c>
      <c r="H84" s="57">
        <f>H85</f>
        <v>40876</v>
      </c>
      <c r="I84" s="57">
        <f>I85</f>
        <v>0</v>
      </c>
      <c r="J84" s="57">
        <f>J85</f>
        <v>264871.47</v>
      </c>
      <c r="K84" s="95">
        <f>K85</f>
        <v>0.6315842496783569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223995.47</v>
      </c>
      <c r="H85" s="36">
        <v>40876</v>
      </c>
      <c r="I85" s="36"/>
      <c r="J85" s="36">
        <f>SUBTOTAL(9,G85:I85)</f>
        <v>264871.47</v>
      </c>
      <c r="K85" s="85">
        <f>_xlfn.IFERROR(J85/$J$19*100,"0.00")</f>
        <v>0.6315842496783569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5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5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304</v>
      </c>
      <c r="G88" s="70">
        <f>+G89+G107+G112+G117+G126+G147+G166+G184</f>
        <v>0</v>
      </c>
      <c r="H88" s="70">
        <f>+H89+H107+H112+H117+H126+H147+H166+H184</f>
        <v>5021230.66</v>
      </c>
      <c r="I88" s="70">
        <f>+I89+I107+I112+I117+I126+I147+I166+I184</f>
        <v>0</v>
      </c>
      <c r="J88" s="70">
        <f>+J89+J107+J112+J117+J126+J147+J166+J184</f>
        <v>5021230.66</v>
      </c>
      <c r="K88" s="93">
        <f>+K89+K107+K112+K117+K126+K147+K166+K184</f>
        <v>11.973090944291059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219933.78</v>
      </c>
      <c r="I89" s="63">
        <f>+I90+I92+I94+I96+I98+I100+I103+I105</f>
        <v>0</v>
      </c>
      <c r="J89" s="63">
        <f>+J90+J92+J94+J96+J98+J100+J103+J105</f>
        <v>219933.78</v>
      </c>
      <c r="K89" s="94">
        <f>+K90+K92+K94+K96+K98+K100+K103+K105</f>
        <v>0.5244306282599058</v>
      </c>
    </row>
    <row r="90" spans="1:11" ht="12.75">
      <c r="A90" s="98">
        <v>2</v>
      </c>
      <c r="B90" s="99">
        <v>2</v>
      </c>
      <c r="C90" s="99">
        <v>1</v>
      </c>
      <c r="D90" s="99">
        <v>1</v>
      </c>
      <c r="E90" s="99"/>
      <c r="F90" s="103" t="s">
        <v>78</v>
      </c>
      <c r="G90" s="100">
        <f>G91</f>
        <v>0</v>
      </c>
      <c r="H90" s="100">
        <f>H91</f>
        <v>0</v>
      </c>
      <c r="I90" s="100">
        <f>I91</f>
        <v>0</v>
      </c>
      <c r="J90" s="100">
        <f>J91</f>
        <v>0</v>
      </c>
      <c r="K90" s="101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5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5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5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73510.49</v>
      </c>
      <c r="I94" s="57">
        <f>I95</f>
        <v>0</v>
      </c>
      <c r="J94" s="57">
        <f>J95</f>
        <v>73510.49</v>
      </c>
      <c r="K94" s="95">
        <f>K95</f>
        <v>0.17528527202321323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73510.49</v>
      </c>
      <c r="I95" s="36"/>
      <c r="J95" s="36">
        <f>SUBTOTAL(9,G95:I95)</f>
        <v>73510.49</v>
      </c>
      <c r="K95" s="85">
        <f>_xlfn.IFERROR(J95/$J$19*100,"0.00")</f>
        <v>0.17528527202321323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5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5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75173.29</v>
      </c>
      <c r="I98" s="57">
        <f>I99</f>
        <v>0</v>
      </c>
      <c r="J98" s="57">
        <f>J99</f>
        <v>75173.29</v>
      </c>
      <c r="K98" s="95">
        <f>K99</f>
        <v>0.17925020750820586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75173.29</v>
      </c>
      <c r="I99" s="36"/>
      <c r="J99" s="36">
        <f>SUBTOTAL(9,G99:I99)</f>
        <v>75173.29</v>
      </c>
      <c r="K99" s="85">
        <f>_xlfn.IFERROR(J99/$J$19*100,"0.00")</f>
        <v>0.17925020750820586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5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5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5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5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5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71250</v>
      </c>
      <c r="I105" s="57">
        <f>I106</f>
        <v>0</v>
      </c>
      <c r="J105" s="57">
        <f>J106</f>
        <v>71250</v>
      </c>
      <c r="K105" s="95">
        <f>K106</f>
        <v>0.1698951487284868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71250</v>
      </c>
      <c r="I106" s="36"/>
      <c r="J106" s="36">
        <f>SUBTOTAL(9,G106:I106)</f>
        <v>71250</v>
      </c>
      <c r="K106" s="85">
        <f>_xlfn.IFERROR(J106/$J$19*100,"0.00")</f>
        <v>0.1698951487284868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305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4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5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5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5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5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4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5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5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5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5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27000</v>
      </c>
      <c r="I117" s="63">
        <f>+I118+I120+I122+I124</f>
        <v>0</v>
      </c>
      <c r="J117" s="63">
        <f>+J118+J120+J122+J124</f>
        <v>27000</v>
      </c>
      <c r="K117" s="94">
        <f>+K118+K120+K122+K124</f>
        <v>0.06438131951816342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5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5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27000</v>
      </c>
      <c r="I120" s="57">
        <f>I121</f>
        <v>0</v>
      </c>
      <c r="J120" s="57">
        <f>J121</f>
        <v>27000</v>
      </c>
      <c r="K120" s="95">
        <f>K121</f>
        <v>0.06438131951816342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27000</v>
      </c>
      <c r="I121" s="36"/>
      <c r="J121" s="36">
        <f>SUBTOTAL(9,G121:I121)</f>
        <v>27000</v>
      </c>
      <c r="K121" s="85">
        <f>_xlfn.IFERROR(J121/$J$19*100,"0.00")</f>
        <v>0.06438131951816342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5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5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5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5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58760</v>
      </c>
      <c r="I126" s="63">
        <f>+I127+I129+I131+I137+I139+I141+I143+I145</f>
        <v>0</v>
      </c>
      <c r="J126" s="63">
        <f>+J127+J129+J131+J137+J139+J141+J143+J145</f>
        <v>58760</v>
      </c>
      <c r="K126" s="94">
        <f>+K127+K129+K131+K137+K139+K141+K143+K145</f>
        <v>0.1401128272180475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5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5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5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5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58760</v>
      </c>
      <c r="I131" s="57">
        <f>SUM(I132:I136)</f>
        <v>0</v>
      </c>
      <c r="J131" s="57">
        <f>SUM(J132:J136)</f>
        <v>58760</v>
      </c>
      <c r="K131" s="95">
        <f>SUM(K132:K136)</f>
        <v>0.1401128272180475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5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>
        <v>58760</v>
      </c>
      <c r="I133" s="36"/>
      <c r="J133" s="36">
        <f>SUBTOTAL(9,G133:I133)</f>
        <v>58760</v>
      </c>
      <c r="K133" s="85">
        <f>_xlfn.IFERROR(J133/$J$19*100,"0.00")</f>
        <v>0.1401128272180475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5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5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5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5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5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306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6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306</v>
      </c>
      <c r="G140" s="36"/>
      <c r="H140" s="36"/>
      <c r="I140" s="36"/>
      <c r="J140" s="36">
        <f>SUBTOTAL(9,G140:I140)</f>
        <v>0</v>
      </c>
      <c r="K140" s="85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307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5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307</v>
      </c>
      <c r="G142" s="36"/>
      <c r="H142" s="36"/>
      <c r="I142" s="36"/>
      <c r="J142" s="36">
        <f>SUBTOTAL(9,G142:I142)</f>
        <v>0</v>
      </c>
      <c r="K142" s="85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308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6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308</v>
      </c>
      <c r="G144" s="36"/>
      <c r="H144" s="36"/>
      <c r="I144" s="36"/>
      <c r="J144" s="36">
        <f>SUBTOTAL(9,G144:I144)</f>
        <v>0</v>
      </c>
      <c r="K144" s="85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5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5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4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309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5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309</v>
      </c>
      <c r="G149" s="36"/>
      <c r="H149" s="36"/>
      <c r="I149" s="36"/>
      <c r="J149" s="36">
        <f>SUBTOTAL(9,G149:I149)</f>
        <v>0</v>
      </c>
      <c r="K149" s="85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5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5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5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5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5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5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6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5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310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6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310</v>
      </c>
      <c r="G159" s="36"/>
      <c r="H159" s="36"/>
      <c r="I159" s="36"/>
      <c r="J159" s="36">
        <f>SUBTOTAL(9,G159:I159)</f>
        <v>0</v>
      </c>
      <c r="K159" s="85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311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6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311</v>
      </c>
      <c r="G161" s="36"/>
      <c r="H161" s="36"/>
      <c r="I161" s="36"/>
      <c r="J161" s="36">
        <f>SUBTOTAL(9,G161:I161)</f>
        <v>0</v>
      </c>
      <c r="K161" s="85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312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6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312</v>
      </c>
      <c r="G163" s="36"/>
      <c r="H163" s="36"/>
      <c r="I163" s="36"/>
      <c r="J163" s="36">
        <f>SUBTOTAL(9,G163:I163)</f>
        <v>0</v>
      </c>
      <c r="K163" s="85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6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5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4573984.28</v>
      </c>
      <c r="I166" s="63">
        <f>+I167+I175+I182</f>
        <v>0</v>
      </c>
      <c r="J166" s="63">
        <f>+J167+J175+J182</f>
        <v>4573984.28</v>
      </c>
      <c r="K166" s="94">
        <f>+K167+K175+K182</f>
        <v>10.906634940805061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313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95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6" ref="J168:J174">SUBTOTAL(9,G168:I168)</f>
        <v>0</v>
      </c>
      <c r="K168" s="85">
        <f aca="true" t="shared" si="7" ref="K168:K174"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6"/>
        <v>0</v>
      </c>
      <c r="K169" s="85">
        <f t="shared" si="7"/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6"/>
        <v>0</v>
      </c>
      <c r="K170" s="85">
        <f t="shared" si="7"/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6"/>
        <v>0</v>
      </c>
      <c r="K171" s="85">
        <f t="shared" si="7"/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6"/>
        <v>0</v>
      </c>
      <c r="K172" s="85">
        <f t="shared" si="7"/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292</v>
      </c>
      <c r="F173" s="50" t="s">
        <v>113</v>
      </c>
      <c r="G173" s="36"/>
      <c r="H173" s="36"/>
      <c r="I173" s="36"/>
      <c r="J173" s="36">
        <f t="shared" si="6"/>
        <v>0</v>
      </c>
      <c r="K173" s="85">
        <f t="shared" si="7"/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294</v>
      </c>
      <c r="F174" s="50" t="s">
        <v>114</v>
      </c>
      <c r="G174" s="36"/>
      <c r="H174" s="36"/>
      <c r="I174" s="36"/>
      <c r="J174" s="36">
        <f t="shared" si="6"/>
        <v>0</v>
      </c>
      <c r="K174" s="85">
        <f t="shared" si="7"/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314</v>
      </c>
      <c r="G175" s="57">
        <f>SUM(G176:G181)</f>
        <v>0</v>
      </c>
      <c r="H175" s="57">
        <f>SUM(H176:H181)</f>
        <v>4573984.28</v>
      </c>
      <c r="I175" s="57">
        <f>SUM(I176:I181)</f>
        <v>0</v>
      </c>
      <c r="J175" s="57">
        <f>SUM(J176:J181)</f>
        <v>4573984.28</v>
      </c>
      <c r="K175" s="95">
        <f>SUM(K176:K181)</f>
        <v>10.906634940805061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315</v>
      </c>
      <c r="G176" s="36"/>
      <c r="H176" s="36"/>
      <c r="I176" s="36"/>
      <c r="J176" s="36">
        <f aca="true" t="shared" si="8" ref="J176:J181">SUBTOTAL(9,G176:I176)</f>
        <v>0</v>
      </c>
      <c r="K176" s="85">
        <f aca="true" t="shared" si="9" ref="K176:K181"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>
        <v>3124</v>
      </c>
      <c r="I177" s="36"/>
      <c r="J177" s="36">
        <f t="shared" si="8"/>
        <v>3124</v>
      </c>
      <c r="K177" s="85">
        <f t="shared" si="9"/>
        <v>0.007449157117583057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316</v>
      </c>
      <c r="G178" s="36"/>
      <c r="H178" s="36"/>
      <c r="I178" s="36"/>
      <c r="J178" s="36">
        <f t="shared" si="8"/>
        <v>0</v>
      </c>
      <c r="K178" s="85">
        <f t="shared" si="9"/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8"/>
        <v>0</v>
      </c>
      <c r="K179" s="85">
        <f t="shared" si="9"/>
        <v>0</v>
      </c>
    </row>
    <row r="180" spans="1:11" ht="12.75">
      <c r="A180" s="86">
        <v>2</v>
      </c>
      <c r="B180" s="87">
        <v>2</v>
      </c>
      <c r="C180" s="87">
        <v>7</v>
      </c>
      <c r="D180" s="87">
        <v>2</v>
      </c>
      <c r="E180" s="87" t="s">
        <v>275</v>
      </c>
      <c r="F180" s="102" t="s">
        <v>276</v>
      </c>
      <c r="G180" s="90"/>
      <c r="H180" s="90"/>
      <c r="I180" s="90"/>
      <c r="J180" s="90">
        <f t="shared" si="8"/>
        <v>0</v>
      </c>
      <c r="K180" s="91">
        <f t="shared" si="9"/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292</v>
      </c>
      <c r="F181" s="51" t="s">
        <v>117</v>
      </c>
      <c r="G181" s="36"/>
      <c r="H181" s="36">
        <v>4570860.28</v>
      </c>
      <c r="I181" s="36"/>
      <c r="J181" s="36">
        <f t="shared" si="8"/>
        <v>4570860.28</v>
      </c>
      <c r="K181" s="85">
        <f t="shared" si="9"/>
        <v>10.899185783687479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5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5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317</v>
      </c>
      <c r="G184" s="63">
        <f>+G185+G187+G189+G191+G193+G197+G202+G209+G213</f>
        <v>0</v>
      </c>
      <c r="H184" s="63">
        <f>+H185+H187+H189+H191+H193+H197+H202+H209+H213</f>
        <v>141552.6</v>
      </c>
      <c r="I184" s="63">
        <f>+I185+I187+I189+I191+I193+I197+I202+I209+I213</f>
        <v>0</v>
      </c>
      <c r="J184" s="63">
        <f>+J185+J187+J189+J191+J193+J197+J202+J209+J213</f>
        <v>141552.6</v>
      </c>
      <c r="K184" s="94">
        <f>+K185+K187+K189+K191+K193+K197+K202+K209+K213</f>
        <v>0.3375312284898807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5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5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5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5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5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5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24500</v>
      </c>
      <c r="I191" s="57">
        <f>I192</f>
        <v>0</v>
      </c>
      <c r="J191" s="57">
        <f>J192</f>
        <v>24500</v>
      </c>
      <c r="K191" s="95">
        <f>K192</f>
        <v>0.05842008622944458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24500</v>
      </c>
      <c r="I192" s="36"/>
      <c r="J192" s="36">
        <f>SUBTOTAL(9,G192:I192)</f>
        <v>24500</v>
      </c>
      <c r="K192" s="85">
        <f>_xlfn.IFERROR(J192/$J$19*100,"0.00")</f>
        <v>0.05842008622944458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5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5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5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5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4691.65</v>
      </c>
      <c r="I197" s="57">
        <f>SUM(I198:I201)</f>
        <v>0</v>
      </c>
      <c r="J197" s="57">
        <f>SUM(J198:J201)</f>
        <v>4691.65</v>
      </c>
      <c r="K197" s="95">
        <f>SUM(K198:K201)</f>
        <v>0.011187208063607089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318</v>
      </c>
      <c r="G198" s="36"/>
      <c r="H198" s="36"/>
      <c r="I198" s="36"/>
      <c r="J198" s="36">
        <f>SUBTOTAL(9,G198:I198)</f>
        <v>0</v>
      </c>
      <c r="K198" s="85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4691.65</v>
      </c>
      <c r="I199" s="36"/>
      <c r="J199" s="36">
        <f>SUBTOTAL(9,G199:I199)</f>
        <v>4691.65</v>
      </c>
      <c r="K199" s="85">
        <f>_xlfn.IFERROR(J199/$J$19*100,"0.00")</f>
        <v>0.011187208063607089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5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5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112360.95</v>
      </c>
      <c r="I202" s="57">
        <f>SUM(I203:I208)</f>
        <v>0</v>
      </c>
      <c r="J202" s="57">
        <f>SUM(J203:J208)</f>
        <v>112360.95</v>
      </c>
      <c r="K202" s="95">
        <f>SUM(K203:K208)</f>
        <v>0.26792393419682903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319</v>
      </c>
      <c r="G203" s="36"/>
      <c r="H203" s="36"/>
      <c r="I203" s="36"/>
      <c r="J203" s="36">
        <f aca="true" t="shared" si="10" ref="J203:J208">SUBTOTAL(9,G203:I203)</f>
        <v>0</v>
      </c>
      <c r="K203" s="85">
        <f aca="true" t="shared" si="11" ref="K203:K208"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10"/>
        <v>0</v>
      </c>
      <c r="K204" s="85">
        <f t="shared" si="11"/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10"/>
        <v>0</v>
      </c>
      <c r="K205" s="85">
        <f t="shared" si="11"/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79800</v>
      </c>
      <c r="I206" s="36"/>
      <c r="J206" s="36">
        <f t="shared" si="10"/>
        <v>79800</v>
      </c>
      <c r="K206" s="85">
        <f t="shared" si="11"/>
        <v>0.19028256657590523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10"/>
        <v>0</v>
      </c>
      <c r="K207" s="85">
        <f t="shared" si="11"/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292</v>
      </c>
      <c r="F208" s="51" t="s">
        <v>135</v>
      </c>
      <c r="G208" s="36"/>
      <c r="H208" s="36">
        <v>32560.95</v>
      </c>
      <c r="I208" s="36"/>
      <c r="J208" s="36">
        <f t="shared" si="10"/>
        <v>32560.95</v>
      </c>
      <c r="K208" s="85">
        <f t="shared" si="11"/>
        <v>0.07764136762092383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95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85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5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5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5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5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5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320</v>
      </c>
      <c r="G216" s="36"/>
      <c r="H216" s="36"/>
      <c r="I216" s="36"/>
      <c r="J216" s="36">
        <f>SUBTOTAL(9,G216:I216)</f>
        <v>0</v>
      </c>
      <c r="K216" s="85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5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5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5834032.549999999</v>
      </c>
      <c r="I219" s="70">
        <f>+I220+I232+I241+I254+I259+I270+I298+I314+I319</f>
        <v>0</v>
      </c>
      <c r="J219" s="70">
        <f>+J220+J232+J241+J254+J259+J270+J298+J314+J319</f>
        <v>5834032.549999999</v>
      </c>
      <c r="K219" s="93">
        <f>+K220+K232+K241+K254+K259+K270+K298+K314+K319</f>
        <v>13.911211617811691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1336658.79</v>
      </c>
      <c r="I220" s="63">
        <f>+I221+I224+I226+I230</f>
        <v>0</v>
      </c>
      <c r="J220" s="63">
        <f>+J221+J224+J226+J230</f>
        <v>1336658.79</v>
      </c>
      <c r="K220" s="94">
        <f>+K221+K224+K226+K230</f>
        <v>3.1872539498426553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1317960.67</v>
      </c>
      <c r="I221" s="57">
        <f>SUM(I222:I222)</f>
        <v>0</v>
      </c>
      <c r="J221" s="57">
        <f>SUM(J222:J222)</f>
        <v>1317960.67</v>
      </c>
      <c r="K221" s="95">
        <f>SUM(K222:K222)</f>
        <v>3.1426684076904716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1317960.67</v>
      </c>
      <c r="I222" s="36"/>
      <c r="J222" s="36">
        <f>SUBTOTAL(9,G222:I222)</f>
        <v>1317960.67</v>
      </c>
      <c r="K222" s="85">
        <f>_xlfn.IFERROR(J222/$J$19*100,"0.00")</f>
        <v>3.1426684076904716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5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6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5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2550</v>
      </c>
      <c r="I226" s="57">
        <f>SUM(I227:I229)</f>
        <v>0</v>
      </c>
      <c r="J226" s="57">
        <f>SUM(J227:J229)</f>
        <v>2550</v>
      </c>
      <c r="K226" s="95">
        <f>SUM(K227:K229)</f>
        <v>0.006080457954493212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5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5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>
        <v>2550</v>
      </c>
      <c r="I229" s="47"/>
      <c r="J229" s="36">
        <f>SUBTOTAL(9,G229:I229)</f>
        <v>2550</v>
      </c>
      <c r="K229" s="85">
        <f>_xlfn.IFERROR(J229/$J$19*100,"0.00")</f>
        <v>0.006080457954493212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16148.12</v>
      </c>
      <c r="I230" s="52">
        <f>+I231</f>
        <v>0</v>
      </c>
      <c r="J230" s="52">
        <f>+J231</f>
        <v>16148.12</v>
      </c>
      <c r="K230" s="96">
        <f>+K231</f>
        <v>0.03850508419769056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16148.12</v>
      </c>
      <c r="I231" s="47"/>
      <c r="J231" s="36">
        <f>SUBTOTAL(9,G231:I231)</f>
        <v>16148.12</v>
      </c>
      <c r="K231" s="85">
        <f>_xlfn.IFERROR(J231/$J$19*100,"0.00")</f>
        <v>0.03850508419769056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142213.05</v>
      </c>
      <c r="I232" s="63">
        <f>+I233+I235+I237+I239</f>
        <v>0</v>
      </c>
      <c r="J232" s="63">
        <f>+J233+J235+J237+J239</f>
        <v>142213.05</v>
      </c>
      <c r="K232" s="94">
        <f>+K233+K235+K237+K239</f>
        <v>0.33910606710009444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6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5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142213.05</v>
      </c>
      <c r="I235" s="52">
        <f>+I236</f>
        <v>0</v>
      </c>
      <c r="J235" s="52">
        <f>+J236</f>
        <v>142213.05</v>
      </c>
      <c r="K235" s="96">
        <f>+K236</f>
        <v>0.33910606710009444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>
        <v>142213.05</v>
      </c>
      <c r="I236" s="47"/>
      <c r="J236" s="36">
        <f>SUBTOTAL(9,G236:I236)</f>
        <v>142213.05</v>
      </c>
      <c r="K236" s="85">
        <f>_xlfn.IFERROR(J236/$J$19*100,"0.00")</f>
        <v>0.33910606710009444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6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5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6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5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321</v>
      </c>
      <c r="G241" s="63">
        <f>+G242+G244+G246+G248+G250+G252</f>
        <v>0</v>
      </c>
      <c r="H241" s="63">
        <f>+H242+H244+H246+H248+H250+H252</f>
        <v>2499.19</v>
      </c>
      <c r="I241" s="63">
        <f>+I242+I244+I246+I248+I250+I252</f>
        <v>0</v>
      </c>
      <c r="J241" s="63">
        <f>+J242+J244+J246+J248+J250+J252</f>
        <v>2499.19</v>
      </c>
      <c r="K241" s="94">
        <f>+K242+K244+K246+K248+K250+K252</f>
        <v>0.005959301849133291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5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5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2499.19</v>
      </c>
      <c r="I244" s="52">
        <f>+I245</f>
        <v>0</v>
      </c>
      <c r="J244" s="52">
        <f>+J245</f>
        <v>2499.19</v>
      </c>
      <c r="K244" s="96">
        <f>+K245</f>
        <v>0.005959301849133291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2499.19</v>
      </c>
      <c r="I245" s="36"/>
      <c r="J245" s="36">
        <f>SUBTOTAL(9,G245:I245)</f>
        <v>2499.19</v>
      </c>
      <c r="K245" s="85">
        <f>_xlfn.IFERROR(J245/$J$19*100,"0.00")</f>
        <v>0.005959301849133291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6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5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6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5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6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5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6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5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322</v>
      </c>
      <c r="G254" s="63">
        <f>+G255+G257</f>
        <v>0</v>
      </c>
      <c r="H254" s="63">
        <f>+H255+H257</f>
        <v>308579.67</v>
      </c>
      <c r="I254" s="63">
        <f>+I255+I257</f>
        <v>0</v>
      </c>
      <c r="J254" s="63">
        <f>+J255+J257</f>
        <v>308579.67</v>
      </c>
      <c r="K254" s="94">
        <f>+K255+K257</f>
        <v>0.7358061604103491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308579.67</v>
      </c>
      <c r="I255" s="52">
        <f>+I256</f>
        <v>0</v>
      </c>
      <c r="J255" s="52">
        <f>+J256</f>
        <v>308579.67</v>
      </c>
      <c r="K255" s="96">
        <f>+K256</f>
        <v>0.7358061604103491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308579.67</v>
      </c>
      <c r="I256" s="36"/>
      <c r="J256" s="36">
        <f>SUBTOTAL(9,G256:I256)</f>
        <v>308579.67</v>
      </c>
      <c r="K256" s="85">
        <f>_xlfn.IFERROR(J256/$J$19*100,"0.00")</f>
        <v>0.7358061604103491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6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5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4614.41</v>
      </c>
      <c r="I259" s="63">
        <f>+I260+I262+I264+I266+I268</f>
        <v>0</v>
      </c>
      <c r="J259" s="63">
        <f>+J260+J262+J264+J266+J268</f>
        <v>4614.41</v>
      </c>
      <c r="K259" s="94">
        <f>+K260+K262+K264+K266+K268</f>
        <v>0.011003029799918832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6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5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6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5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6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5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6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5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323</v>
      </c>
      <c r="G268" s="52">
        <f>+G269</f>
        <v>0</v>
      </c>
      <c r="H268" s="52">
        <f>+H269</f>
        <v>4614.41</v>
      </c>
      <c r="I268" s="52">
        <f>+I269</f>
        <v>0</v>
      </c>
      <c r="J268" s="52">
        <f>+J269</f>
        <v>4614.41</v>
      </c>
      <c r="K268" s="96">
        <f>+K269</f>
        <v>0.011003029799918832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f>1398.11+3216.3</f>
        <v>4614.41</v>
      </c>
      <c r="I269" s="36"/>
      <c r="J269" s="36">
        <f>SUBTOTAL(9,G269:I269)</f>
        <v>4614.41</v>
      </c>
      <c r="K269" s="85">
        <f>_xlfn.IFERROR(J269/$J$19*100,"0.00")</f>
        <v>0.011003029799918832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185847.91</v>
      </c>
      <c r="I270" s="63">
        <f>+I271+I277+I281+I288+I296</f>
        <v>0</v>
      </c>
      <c r="J270" s="63">
        <f>+J271+J277+J281+J288+J296</f>
        <v>185847.91</v>
      </c>
      <c r="K270" s="63">
        <f>+K271+K277+K281+K288+K296</f>
        <v>0.4431530990923288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52788.75</v>
      </c>
      <c r="I271" s="52">
        <f>+I272+I273+I274+I275</f>
        <v>0</v>
      </c>
      <c r="J271" s="52">
        <f>+J272+J273+J274+J275</f>
        <v>52788.75</v>
      </c>
      <c r="K271" s="96">
        <f>+K272+K273+K274+K275</f>
        <v>0.12587442150794256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>
        <v>52788.75</v>
      </c>
      <c r="I272" s="36"/>
      <c r="J272" s="36">
        <f>SUBTOTAL(9,G272:I272)</f>
        <v>52788.75</v>
      </c>
      <c r="K272" s="85">
        <f>_xlfn.IFERROR(J272/$J$19*100,"0.00")</f>
        <v>0.12587442150794256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5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5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5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5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3756.88</v>
      </c>
      <c r="I277" s="52">
        <f>+I278+I279+I280</f>
        <v>0</v>
      </c>
      <c r="J277" s="52">
        <f>+J278+J279+J280</f>
        <v>3756.88</v>
      </c>
      <c r="K277" s="96">
        <f>+K278+K279+K280</f>
        <v>0.008958255247088808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>
        <v>3756.88</v>
      </c>
      <c r="I278" s="36"/>
      <c r="J278" s="36">
        <f>SUBTOTAL(9,G278:I278)</f>
        <v>3756.88</v>
      </c>
      <c r="K278" s="85">
        <f>_xlfn.IFERROR(J278/$J$19*100,"0.00")</f>
        <v>0.008958255247088808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5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5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129302.28</v>
      </c>
      <c r="I281" s="52">
        <f>+I282+I283+I284+I285+I286+I287</f>
        <v>0</v>
      </c>
      <c r="J281" s="52">
        <f>+J282+J283+J284+J285+J286+J287</f>
        <v>129302.28</v>
      </c>
      <c r="K281" s="96">
        <f>+K282+K283+K284+K285+K286+K287</f>
        <v>0.30832042233729745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12" ref="J282:J287">SUBTOTAL(9,G282:I282)</f>
        <v>0</v>
      </c>
      <c r="K282" s="85">
        <f aca="true" t="shared" si="13" ref="K282:K287"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12"/>
        <v>0</v>
      </c>
      <c r="K283" s="85">
        <f t="shared" si="13"/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129302.28</v>
      </c>
      <c r="I284" s="36"/>
      <c r="J284" s="36">
        <f t="shared" si="12"/>
        <v>129302.28</v>
      </c>
      <c r="K284" s="85">
        <f t="shared" si="13"/>
        <v>0.30832042233729745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12"/>
        <v>0</v>
      </c>
      <c r="K285" s="85">
        <f t="shared" si="13"/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12"/>
        <v>0</v>
      </c>
      <c r="K286" s="85">
        <f t="shared" si="13"/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292</v>
      </c>
      <c r="F287" s="35" t="s">
        <v>184</v>
      </c>
      <c r="G287" s="47"/>
      <c r="H287" s="47"/>
      <c r="I287" s="47"/>
      <c r="J287" s="36">
        <f t="shared" si="12"/>
        <v>0</v>
      </c>
      <c r="K287" s="85">
        <f t="shared" si="13"/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96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14" ref="J289:J295">SUBTOTAL(9,G289:I289)</f>
        <v>0</v>
      </c>
      <c r="K289" s="85">
        <f aca="true" t="shared" si="15" ref="K289:K295"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14"/>
        <v>0</v>
      </c>
      <c r="K290" s="85">
        <f t="shared" si="15"/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14"/>
        <v>0</v>
      </c>
      <c r="K291" s="85">
        <f t="shared" si="15"/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14"/>
        <v>0</v>
      </c>
      <c r="K292" s="85">
        <f t="shared" si="15"/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14"/>
        <v>0</v>
      </c>
      <c r="K293" s="85">
        <f t="shared" si="15"/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292</v>
      </c>
      <c r="F294" s="35" t="s">
        <v>190</v>
      </c>
      <c r="G294" s="36"/>
      <c r="H294" s="36"/>
      <c r="I294" s="36"/>
      <c r="J294" s="36">
        <f t="shared" si="14"/>
        <v>0</v>
      </c>
      <c r="K294" s="85">
        <f t="shared" si="15"/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294</v>
      </c>
      <c r="F295" s="35" t="s">
        <v>191</v>
      </c>
      <c r="G295" s="47"/>
      <c r="H295" s="47"/>
      <c r="I295" s="47"/>
      <c r="J295" s="36">
        <f t="shared" si="14"/>
        <v>0</v>
      </c>
      <c r="K295" s="85">
        <f t="shared" si="15"/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6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5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324</v>
      </c>
      <c r="G298" s="63">
        <f>+G299+G307</f>
        <v>0</v>
      </c>
      <c r="H298" s="63">
        <f>+H299+H307</f>
        <v>441290.06</v>
      </c>
      <c r="I298" s="63">
        <f>+I299+I307</f>
        <v>0</v>
      </c>
      <c r="J298" s="63">
        <f>+J299+J307</f>
        <v>441290.06</v>
      </c>
      <c r="K298" s="94">
        <f>+K299+K307</f>
        <v>1.0522531982610928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66785</v>
      </c>
      <c r="I299" s="52">
        <f>+I300+I301+I302+I303+I304+I305+I306</f>
        <v>0</v>
      </c>
      <c r="J299" s="52">
        <f>+J300+J301+J302+J303+J304+J305+J306</f>
        <v>66785</v>
      </c>
      <c r="K299" s="96">
        <f>+K300+K301+K302+K303+K304+K305+K306</f>
        <v>0.15924838607483496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>
        <v>100</v>
      </c>
      <c r="I300" s="36"/>
      <c r="J300" s="36">
        <f aca="true" t="shared" si="16" ref="J300:J306">SUBTOTAL(9,G300:I300)</f>
        <v>100</v>
      </c>
      <c r="K300" s="85">
        <f aca="true" t="shared" si="17" ref="K300:K306">_xlfn.IFERROR(J300/$J$19*100,"0.00")</f>
        <v>0.0002384493315487534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16"/>
        <v>0</v>
      </c>
      <c r="K301" s="85">
        <f t="shared" si="17"/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16"/>
        <v>0</v>
      </c>
      <c r="K302" s="85">
        <f t="shared" si="17"/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66685</v>
      </c>
      <c r="I303" s="36"/>
      <c r="J303" s="36">
        <f t="shared" si="16"/>
        <v>66685</v>
      </c>
      <c r="K303" s="85">
        <f t="shared" si="17"/>
        <v>0.1590099367432862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16"/>
        <v>0</v>
      </c>
      <c r="K304" s="85">
        <f t="shared" si="17"/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292</v>
      </c>
      <c r="F305" s="35" t="s">
        <v>199</v>
      </c>
      <c r="G305" s="36"/>
      <c r="H305" s="36"/>
      <c r="I305" s="36"/>
      <c r="J305" s="36">
        <f t="shared" si="16"/>
        <v>0</v>
      </c>
      <c r="K305" s="85">
        <f t="shared" si="17"/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294</v>
      </c>
      <c r="F306" s="35" t="s">
        <v>325</v>
      </c>
      <c r="G306" s="47"/>
      <c r="H306" s="47"/>
      <c r="I306" s="47"/>
      <c r="J306" s="36">
        <f t="shared" si="16"/>
        <v>0</v>
      </c>
      <c r="K306" s="85">
        <f t="shared" si="17"/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374505.06</v>
      </c>
      <c r="I307" s="52">
        <f>+I308+I309+I310+I311+I312+I313</f>
        <v>0</v>
      </c>
      <c r="J307" s="52">
        <f>+J308+J309+J310+J311+J312+J313</f>
        <v>374505.06</v>
      </c>
      <c r="K307" s="96">
        <f>+K308+K309+K310+K311+K312+K313</f>
        <v>0.8930048121862578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18" ref="J308:J313">SUBTOTAL(9,G308:I308)</f>
        <v>0</v>
      </c>
      <c r="K308" s="85">
        <f aca="true" t="shared" si="19" ref="K308:K313"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18"/>
        <v>0</v>
      </c>
      <c r="K309" s="85">
        <f t="shared" si="19"/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18"/>
        <v>0</v>
      </c>
      <c r="K310" s="85">
        <f t="shared" si="19"/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18"/>
        <v>0</v>
      </c>
      <c r="K311" s="85">
        <f t="shared" si="19"/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18"/>
        <v>0</v>
      </c>
      <c r="K312" s="85">
        <f t="shared" si="19"/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292</v>
      </c>
      <c r="F313" s="39" t="s">
        <v>326</v>
      </c>
      <c r="G313" s="47"/>
      <c r="H313" s="47">
        <v>374505.06</v>
      </c>
      <c r="I313" s="47"/>
      <c r="J313" s="36">
        <f t="shared" si="18"/>
        <v>374505.06</v>
      </c>
      <c r="K313" s="85">
        <f t="shared" si="19"/>
        <v>0.8930048121862578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327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4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328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5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328</v>
      </c>
      <c r="G316" s="47"/>
      <c r="H316" s="47"/>
      <c r="I316" s="47"/>
      <c r="J316" s="36">
        <f>SUBTOTAL(9,G316:I316)</f>
        <v>0</v>
      </c>
      <c r="K316" s="85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329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5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329</v>
      </c>
      <c r="G318" s="47"/>
      <c r="H318" s="47"/>
      <c r="I318" s="47"/>
      <c r="J318" s="36">
        <f>SUBTOTAL(9,G318:I318)</f>
        <v>0</v>
      </c>
      <c r="K318" s="85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3412329.4699999997</v>
      </c>
      <c r="I319" s="63">
        <f>+I320+I322+I324+I326+I328+I330+I332+I334+I336</f>
        <v>0</v>
      </c>
      <c r="J319" s="63">
        <f>+J320+J322+J324+J326+J328+J330+J332+J334+J336</f>
        <v>3412329.4699999997</v>
      </c>
      <c r="K319" s="94">
        <f>+K320+K322+K324+K326+K328+K330+K332+K334+K336</f>
        <v>8.13667681145612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437392.06</v>
      </c>
      <c r="I320" s="52">
        <f>+I321</f>
        <v>0</v>
      </c>
      <c r="J320" s="52">
        <f>+J321</f>
        <v>437392.06</v>
      </c>
      <c r="K320" s="96">
        <f>+K321</f>
        <v>1.0429584433173225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437392.06</v>
      </c>
      <c r="I321" s="36"/>
      <c r="J321" s="36">
        <f>SUBTOTAL(9,G321:I321)</f>
        <v>437392.06</v>
      </c>
      <c r="K321" s="85">
        <f>_xlfn.IFERROR(J321/$J$19*100,"0.00")</f>
        <v>1.0429584433173225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583155.97</v>
      </c>
      <c r="I322" s="52">
        <f>+I323</f>
        <v>0</v>
      </c>
      <c r="J322" s="52">
        <f>+J323</f>
        <v>583155.97</v>
      </c>
      <c r="K322" s="96">
        <f>+K323</f>
        <v>1.3905315123516488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583155.97</v>
      </c>
      <c r="I323" s="36"/>
      <c r="J323" s="36">
        <f>SUBTOTAL(9,G323:I323)</f>
        <v>583155.97</v>
      </c>
      <c r="K323" s="85">
        <f>_xlfn.IFERROR(J323/$J$19*100,"0.00")</f>
        <v>1.3905315123516488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330</v>
      </c>
      <c r="G324" s="52">
        <f>+G325</f>
        <v>0</v>
      </c>
      <c r="H324" s="52">
        <f>+H325</f>
        <v>2384222.14</v>
      </c>
      <c r="I324" s="52">
        <f>+I325</f>
        <v>0</v>
      </c>
      <c r="J324" s="52">
        <f>+J325</f>
        <v>2384222.14</v>
      </c>
      <c r="K324" s="96">
        <f>+K325</f>
        <v>5.685161755467385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330</v>
      </c>
      <c r="G325" s="36"/>
      <c r="H325" s="36">
        <v>2384222.14</v>
      </c>
      <c r="I325" s="36"/>
      <c r="J325" s="36">
        <f>SUBTOTAL(9,G325:I325)</f>
        <v>2384222.14</v>
      </c>
      <c r="K325" s="85">
        <f>_xlfn.IFERROR(J325/$J$19*100,"0.00")</f>
        <v>5.685161755467385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6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5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6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5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7559.3</v>
      </c>
      <c r="I330" s="52">
        <f>+I331</f>
        <v>0</v>
      </c>
      <c r="J330" s="52">
        <f>+J331</f>
        <v>7559.3</v>
      </c>
      <c r="K330" s="96">
        <f>+K331</f>
        <v>0.018025100319764915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>
        <v>7559.3</v>
      </c>
      <c r="I331" s="36"/>
      <c r="J331" s="36">
        <f>SUBTOTAL(9,G331:I331)</f>
        <v>7559.3</v>
      </c>
      <c r="K331" s="85">
        <f>_xlfn.IFERROR(J331/$J$19*100,"0.00")</f>
        <v>0.018025100319764915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331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6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331</v>
      </c>
      <c r="G333" s="47"/>
      <c r="H333" s="47"/>
      <c r="I333" s="47"/>
      <c r="J333" s="36">
        <f>SUBTOTAL(9,G333:I333)</f>
        <v>0</v>
      </c>
      <c r="K333" s="85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6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5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6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5">
        <f>_xlfn.IFERROR(J337/$J$19*100,"0.00")</f>
        <v>0</v>
      </c>
    </row>
    <row r="338" spans="1:11" ht="12.75">
      <c r="A338" s="104">
        <v>2</v>
      </c>
      <c r="B338" s="105">
        <v>4</v>
      </c>
      <c r="C338" s="106"/>
      <c r="D338" s="106"/>
      <c r="E338" s="106"/>
      <c r="F338" s="107" t="s">
        <v>332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3">
        <f>+K339+K355+K366+K371+K380+K387</f>
        <v>0</v>
      </c>
    </row>
    <row r="339" spans="1:11" ht="12.75">
      <c r="A339" s="108">
        <v>2</v>
      </c>
      <c r="B339" s="109">
        <v>4</v>
      </c>
      <c r="C339" s="109">
        <v>1</v>
      </c>
      <c r="D339" s="109"/>
      <c r="E339" s="109"/>
      <c r="F339" s="110" t="s">
        <v>333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4">
        <f>+K340+K344+K348+K351+K353</f>
        <v>0</v>
      </c>
    </row>
    <row r="340" spans="1:11" ht="12.75">
      <c r="A340" s="111">
        <v>2</v>
      </c>
      <c r="B340" s="112">
        <v>4</v>
      </c>
      <c r="C340" s="112">
        <v>1</v>
      </c>
      <c r="D340" s="112">
        <v>1</v>
      </c>
      <c r="E340" s="112"/>
      <c r="F340" s="111" t="s">
        <v>334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6">
        <f>+K341+K342+K343</f>
        <v>0</v>
      </c>
    </row>
    <row r="341" spans="1:11" ht="12.75">
      <c r="A341" s="113">
        <v>2</v>
      </c>
      <c r="B341" s="114">
        <v>4</v>
      </c>
      <c r="C341" s="114">
        <v>1</v>
      </c>
      <c r="D341" s="114">
        <v>1</v>
      </c>
      <c r="E341" s="114" t="s">
        <v>268</v>
      </c>
      <c r="F341" s="115" t="s">
        <v>335</v>
      </c>
      <c r="G341" s="36"/>
      <c r="H341" s="36"/>
      <c r="I341" s="36"/>
      <c r="J341" s="36">
        <f>SUBTOTAL(9,G341:I341)</f>
        <v>0</v>
      </c>
      <c r="K341" s="85">
        <f>_xlfn.IFERROR(J341/$J$19*100,"0.00")</f>
        <v>0</v>
      </c>
    </row>
    <row r="342" spans="1:11" ht="12.75">
      <c r="A342" s="113">
        <v>2</v>
      </c>
      <c r="B342" s="114">
        <v>4</v>
      </c>
      <c r="C342" s="114">
        <v>1</v>
      </c>
      <c r="D342" s="114">
        <v>1</v>
      </c>
      <c r="E342" s="114" t="s">
        <v>269</v>
      </c>
      <c r="F342" s="115" t="s">
        <v>336</v>
      </c>
      <c r="G342" s="36"/>
      <c r="H342" s="36"/>
      <c r="I342" s="36"/>
      <c r="J342" s="36">
        <f>SUBTOTAL(9,G342:I342)</f>
        <v>0</v>
      </c>
      <c r="K342" s="85">
        <f>_xlfn.IFERROR(J342/$J$19*100,"0.00")</f>
        <v>0</v>
      </c>
    </row>
    <row r="343" spans="1:11" ht="12.75">
      <c r="A343" s="113">
        <v>2</v>
      </c>
      <c r="B343" s="114">
        <v>4</v>
      </c>
      <c r="C343" s="114">
        <v>1</v>
      </c>
      <c r="D343" s="114">
        <v>1</v>
      </c>
      <c r="E343" s="114" t="s">
        <v>270</v>
      </c>
      <c r="F343" s="115" t="s">
        <v>337</v>
      </c>
      <c r="G343" s="47"/>
      <c r="H343" s="47"/>
      <c r="I343" s="47"/>
      <c r="J343" s="36">
        <f>SUBTOTAL(9,G343:I343)</f>
        <v>0</v>
      </c>
      <c r="K343" s="85">
        <f>_xlfn.IFERROR(J343/$J$19*100,"0.00")</f>
        <v>0</v>
      </c>
    </row>
    <row r="344" spans="1:11" ht="12.75">
      <c r="A344" s="111">
        <v>2</v>
      </c>
      <c r="B344" s="112">
        <v>4</v>
      </c>
      <c r="C344" s="112">
        <v>1</v>
      </c>
      <c r="D344" s="112">
        <v>2</v>
      </c>
      <c r="E344" s="112"/>
      <c r="F344" s="111" t="s">
        <v>338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6">
        <f>+K345+K346+K347</f>
        <v>0</v>
      </c>
    </row>
    <row r="345" spans="1:11" ht="12.75">
      <c r="A345" s="113">
        <v>2</v>
      </c>
      <c r="B345" s="114">
        <v>4</v>
      </c>
      <c r="C345" s="114">
        <v>1</v>
      </c>
      <c r="D345" s="114">
        <v>2</v>
      </c>
      <c r="E345" s="114" t="s">
        <v>268</v>
      </c>
      <c r="F345" s="115" t="s">
        <v>339</v>
      </c>
      <c r="G345" s="36"/>
      <c r="H345" s="36"/>
      <c r="I345" s="36"/>
      <c r="J345" s="36">
        <f>SUBTOTAL(9,G345:I345)</f>
        <v>0</v>
      </c>
      <c r="K345" s="85">
        <f>_xlfn.IFERROR(J345/$J$19*100,"0.00")</f>
        <v>0</v>
      </c>
    </row>
    <row r="346" spans="1:11" ht="12.75">
      <c r="A346" s="113">
        <v>2</v>
      </c>
      <c r="B346" s="114">
        <v>4</v>
      </c>
      <c r="C346" s="114">
        <v>1</v>
      </c>
      <c r="D346" s="114">
        <v>2</v>
      </c>
      <c r="E346" s="114" t="s">
        <v>269</v>
      </c>
      <c r="F346" s="115" t="s">
        <v>340</v>
      </c>
      <c r="G346" s="36"/>
      <c r="H346" s="36"/>
      <c r="I346" s="36"/>
      <c r="J346" s="36">
        <f>SUBTOTAL(9,G346:I346)</f>
        <v>0</v>
      </c>
      <c r="K346" s="85">
        <f>_xlfn.IFERROR(J346/$J$19*100,"0.00")</f>
        <v>0</v>
      </c>
    </row>
    <row r="347" spans="1:11" ht="12.75">
      <c r="A347" s="113">
        <v>2</v>
      </c>
      <c r="B347" s="114">
        <v>4</v>
      </c>
      <c r="C347" s="114">
        <v>1</v>
      </c>
      <c r="D347" s="114">
        <v>2</v>
      </c>
      <c r="E347" s="114" t="s">
        <v>270</v>
      </c>
      <c r="F347" s="115" t="s">
        <v>341</v>
      </c>
      <c r="G347" s="47"/>
      <c r="H347" s="47"/>
      <c r="I347" s="47"/>
      <c r="J347" s="36">
        <f>SUBTOTAL(9,G347:I347)</f>
        <v>0</v>
      </c>
      <c r="K347" s="85">
        <f>_xlfn.IFERROR(J347/$J$19*100,"0.00")</f>
        <v>0</v>
      </c>
    </row>
    <row r="348" spans="1:11" ht="12.75">
      <c r="A348" s="111">
        <v>2</v>
      </c>
      <c r="B348" s="112">
        <v>4</v>
      </c>
      <c r="C348" s="112">
        <v>1</v>
      </c>
      <c r="D348" s="112">
        <v>4</v>
      </c>
      <c r="E348" s="114"/>
      <c r="F348" s="116" t="s">
        <v>342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6">
        <f>+K349+K350</f>
        <v>0</v>
      </c>
    </row>
    <row r="349" spans="1:11" ht="12.75">
      <c r="A349" s="117">
        <v>2</v>
      </c>
      <c r="B349" s="118">
        <v>4</v>
      </c>
      <c r="C349" s="118">
        <v>1</v>
      </c>
      <c r="D349" s="118">
        <v>4</v>
      </c>
      <c r="E349" s="114" t="s">
        <v>268</v>
      </c>
      <c r="F349" s="119" t="s">
        <v>343</v>
      </c>
      <c r="G349" s="36"/>
      <c r="H349" s="36"/>
      <c r="I349" s="36"/>
      <c r="J349" s="36">
        <f>SUBTOTAL(9,G349:I349)</f>
        <v>0</v>
      </c>
      <c r="K349" s="85">
        <f>_xlfn.IFERROR(J349/$J$19*100,"0.00")</f>
        <v>0</v>
      </c>
    </row>
    <row r="350" spans="1:11" ht="12.75">
      <c r="A350" s="113">
        <v>2</v>
      </c>
      <c r="B350" s="114">
        <v>4</v>
      </c>
      <c r="C350" s="114">
        <v>1</v>
      </c>
      <c r="D350" s="114">
        <v>4</v>
      </c>
      <c r="E350" s="114" t="s">
        <v>269</v>
      </c>
      <c r="F350" s="115" t="s">
        <v>344</v>
      </c>
      <c r="G350" s="47"/>
      <c r="H350" s="47"/>
      <c r="I350" s="47"/>
      <c r="J350" s="36">
        <f>SUBTOTAL(9,G350:I350)</f>
        <v>0</v>
      </c>
      <c r="K350" s="85">
        <f>_xlfn.IFERROR(J350/$J$19*100,"0.00")</f>
        <v>0</v>
      </c>
    </row>
    <row r="351" spans="1:11" ht="12.75">
      <c r="A351" s="120">
        <v>2</v>
      </c>
      <c r="B351" s="112">
        <v>4</v>
      </c>
      <c r="C351" s="112">
        <v>1</v>
      </c>
      <c r="D351" s="112">
        <v>5</v>
      </c>
      <c r="E351" s="112"/>
      <c r="F351" s="116" t="s">
        <v>345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5">
        <f>+K352</f>
        <v>0</v>
      </c>
    </row>
    <row r="352" spans="1:11" ht="12.75">
      <c r="A352" s="113">
        <v>2</v>
      </c>
      <c r="B352" s="114">
        <v>4</v>
      </c>
      <c r="C352" s="114">
        <v>1</v>
      </c>
      <c r="D352" s="114">
        <v>5</v>
      </c>
      <c r="E352" s="114" t="s">
        <v>268</v>
      </c>
      <c r="F352" s="115" t="s">
        <v>345</v>
      </c>
      <c r="G352" s="47"/>
      <c r="H352" s="47"/>
      <c r="I352" s="47"/>
      <c r="J352" s="36">
        <f>SUBTOTAL(9,G352:I352)</f>
        <v>0</v>
      </c>
      <c r="K352" s="85">
        <f>_xlfn.IFERROR(J352/$J$19*100,"0.00")</f>
        <v>0</v>
      </c>
    </row>
    <row r="353" spans="1:11" ht="12.75">
      <c r="A353" s="111">
        <v>2</v>
      </c>
      <c r="B353" s="112">
        <v>4</v>
      </c>
      <c r="C353" s="112">
        <v>1</v>
      </c>
      <c r="D353" s="112">
        <v>6</v>
      </c>
      <c r="E353" s="114"/>
      <c r="F353" s="116" t="s">
        <v>346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6">
        <f>+K354</f>
        <v>0</v>
      </c>
    </row>
    <row r="354" spans="1:11" ht="12.75">
      <c r="A354" s="113">
        <v>2</v>
      </c>
      <c r="B354" s="114">
        <v>4</v>
      </c>
      <c r="C354" s="114">
        <v>1</v>
      </c>
      <c r="D354" s="114">
        <v>6</v>
      </c>
      <c r="E354" s="114" t="s">
        <v>268</v>
      </c>
      <c r="F354" s="115" t="s">
        <v>347</v>
      </c>
      <c r="G354" s="47"/>
      <c r="H354" s="47"/>
      <c r="I354" s="47"/>
      <c r="J354" s="36">
        <f>SUBTOTAL(9,G354:I354)</f>
        <v>0</v>
      </c>
      <c r="K354" s="85">
        <f>_xlfn.IFERROR(J354/$J$19*100,"0.00")</f>
        <v>0</v>
      </c>
    </row>
    <row r="355" spans="1:11" ht="12.75">
      <c r="A355" s="108">
        <v>2</v>
      </c>
      <c r="B355" s="109">
        <v>4</v>
      </c>
      <c r="C355" s="109">
        <v>2</v>
      </c>
      <c r="D355" s="109"/>
      <c r="E355" s="109"/>
      <c r="F355" s="110" t="s">
        <v>348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4">
        <f>+K356+K358+K362</f>
        <v>0</v>
      </c>
    </row>
    <row r="356" spans="1:11" ht="12.75">
      <c r="A356" s="111">
        <v>2</v>
      </c>
      <c r="B356" s="112">
        <v>4</v>
      </c>
      <c r="C356" s="112">
        <v>2</v>
      </c>
      <c r="D356" s="112">
        <v>1</v>
      </c>
      <c r="E356" s="114"/>
      <c r="F356" s="111" t="s">
        <v>349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6">
        <f>+K357</f>
        <v>0</v>
      </c>
    </row>
    <row r="357" spans="1:11" ht="12.75">
      <c r="A357" s="121">
        <v>2</v>
      </c>
      <c r="B357" s="114">
        <v>4</v>
      </c>
      <c r="C357" s="114">
        <v>2</v>
      </c>
      <c r="D357" s="114">
        <v>1</v>
      </c>
      <c r="E357" s="114" t="s">
        <v>268</v>
      </c>
      <c r="F357" s="115" t="s">
        <v>350</v>
      </c>
      <c r="G357" s="47"/>
      <c r="H357" s="47"/>
      <c r="I357" s="47"/>
      <c r="J357" s="36">
        <f>SUBTOTAL(9,G357:I357)</f>
        <v>0</v>
      </c>
      <c r="K357" s="85">
        <f>_xlfn.IFERROR(J357/$J$19*100,"0.00")</f>
        <v>0</v>
      </c>
    </row>
    <row r="358" spans="1:11" ht="22.5">
      <c r="A358" s="111">
        <v>2</v>
      </c>
      <c r="B358" s="112">
        <v>4</v>
      </c>
      <c r="C358" s="112">
        <v>2</v>
      </c>
      <c r="D358" s="112">
        <v>2</v>
      </c>
      <c r="E358" s="114"/>
      <c r="F358" s="116" t="s">
        <v>351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5">
        <f>+K359+K360+K361</f>
        <v>0</v>
      </c>
    </row>
    <row r="359" spans="1:11" ht="22.5">
      <c r="A359" s="121">
        <v>2</v>
      </c>
      <c r="B359" s="114">
        <v>4</v>
      </c>
      <c r="C359" s="114">
        <v>2</v>
      </c>
      <c r="D359" s="114">
        <v>2</v>
      </c>
      <c r="E359" s="114" t="s">
        <v>268</v>
      </c>
      <c r="F359" s="115" t="s">
        <v>352</v>
      </c>
      <c r="G359" s="47"/>
      <c r="H359" s="47"/>
      <c r="I359" s="47"/>
      <c r="J359" s="36">
        <f>SUBTOTAL(9,G359:I359)</f>
        <v>0</v>
      </c>
      <c r="K359" s="85">
        <f>_xlfn.IFERROR(J359/$J$19*100,"0.00")</f>
        <v>0</v>
      </c>
    </row>
    <row r="360" spans="1:11" ht="22.5">
      <c r="A360" s="121">
        <v>2</v>
      </c>
      <c r="B360" s="114">
        <v>4</v>
      </c>
      <c r="C360" s="114">
        <v>2</v>
      </c>
      <c r="D360" s="114">
        <v>2</v>
      </c>
      <c r="E360" s="114" t="s">
        <v>269</v>
      </c>
      <c r="F360" s="115" t="s">
        <v>353</v>
      </c>
      <c r="G360" s="47"/>
      <c r="H360" s="47"/>
      <c r="I360" s="47"/>
      <c r="J360" s="36">
        <f>SUBTOTAL(9,G360:I360)</f>
        <v>0</v>
      </c>
      <c r="K360" s="85">
        <f>_xlfn.IFERROR(J360/$J$19*100,"0.00")</f>
        <v>0</v>
      </c>
    </row>
    <row r="361" spans="1:11" ht="22.5">
      <c r="A361" s="121">
        <v>2</v>
      </c>
      <c r="B361" s="114">
        <v>4</v>
      </c>
      <c r="C361" s="114">
        <v>2</v>
      </c>
      <c r="D361" s="114">
        <v>2</v>
      </c>
      <c r="E361" s="114" t="s">
        <v>270</v>
      </c>
      <c r="F361" s="115" t="s">
        <v>354</v>
      </c>
      <c r="G361" s="47"/>
      <c r="H361" s="47"/>
      <c r="I361" s="47"/>
      <c r="J361" s="36">
        <f>SUBTOTAL(9,G361:I361)</f>
        <v>0</v>
      </c>
      <c r="K361" s="85">
        <f>_xlfn.IFERROR(J361/$J$19*100,"0.00")</f>
        <v>0</v>
      </c>
    </row>
    <row r="362" spans="1:11" ht="12.75">
      <c r="A362" s="111">
        <v>2</v>
      </c>
      <c r="B362" s="112">
        <v>4</v>
      </c>
      <c r="C362" s="112">
        <v>2</v>
      </c>
      <c r="D362" s="112">
        <v>3</v>
      </c>
      <c r="E362" s="112"/>
      <c r="F362" s="116" t="s">
        <v>355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7">
        <f>K363+K364+K365</f>
        <v>0</v>
      </c>
    </row>
    <row r="363" spans="1:11" ht="22.5">
      <c r="A363" s="121">
        <v>2</v>
      </c>
      <c r="B363" s="114">
        <v>4</v>
      </c>
      <c r="C363" s="114">
        <v>2</v>
      </c>
      <c r="D363" s="114">
        <v>3</v>
      </c>
      <c r="E363" s="114" t="s">
        <v>268</v>
      </c>
      <c r="F363" s="115" t="s">
        <v>356</v>
      </c>
      <c r="G363" s="36"/>
      <c r="H363" s="36"/>
      <c r="I363" s="36"/>
      <c r="J363" s="36">
        <f>SUBTOTAL(9,G363:I363)</f>
        <v>0</v>
      </c>
      <c r="K363" s="85">
        <f>_xlfn.IFERROR(J363/$J$19*100,"0.00")</f>
        <v>0</v>
      </c>
    </row>
    <row r="364" spans="1:11" ht="12.75">
      <c r="A364" s="121">
        <v>2</v>
      </c>
      <c r="B364" s="114">
        <v>4</v>
      </c>
      <c r="C364" s="114">
        <v>2</v>
      </c>
      <c r="D364" s="114">
        <v>3</v>
      </c>
      <c r="E364" s="114" t="s">
        <v>269</v>
      </c>
      <c r="F364" s="115" t="s">
        <v>357</v>
      </c>
      <c r="G364" s="36"/>
      <c r="H364" s="36"/>
      <c r="I364" s="36"/>
      <c r="J364" s="36">
        <f>SUBTOTAL(9,G364:I364)</f>
        <v>0</v>
      </c>
      <c r="K364" s="85">
        <f>_xlfn.IFERROR(J364/$J$19*100,"0.00")</f>
        <v>0</v>
      </c>
    </row>
    <row r="365" spans="1:11" ht="22.5">
      <c r="A365" s="121">
        <v>2</v>
      </c>
      <c r="B365" s="114">
        <v>4</v>
      </c>
      <c r="C365" s="114">
        <v>2</v>
      </c>
      <c r="D365" s="114">
        <v>3</v>
      </c>
      <c r="E365" s="114" t="s">
        <v>270</v>
      </c>
      <c r="F365" s="115" t="s">
        <v>358</v>
      </c>
      <c r="G365" s="36"/>
      <c r="H365" s="36"/>
      <c r="I365" s="36"/>
      <c r="J365" s="36">
        <f>SUBTOTAL(9,G365:I365)</f>
        <v>0</v>
      </c>
      <c r="K365" s="85">
        <f>_xlfn.IFERROR(J365/$J$19*100,"0.00")</f>
        <v>0</v>
      </c>
    </row>
    <row r="366" spans="1:11" ht="12.75">
      <c r="A366" s="108">
        <v>2</v>
      </c>
      <c r="B366" s="109">
        <v>4</v>
      </c>
      <c r="C366" s="109">
        <v>4</v>
      </c>
      <c r="D366" s="109"/>
      <c r="E366" s="109"/>
      <c r="F366" s="110" t="s">
        <v>359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4">
        <f>+K367</f>
        <v>0</v>
      </c>
    </row>
    <row r="367" spans="1:11" ht="12.75">
      <c r="A367" s="111">
        <v>2</v>
      </c>
      <c r="B367" s="112">
        <v>4</v>
      </c>
      <c r="C367" s="112">
        <v>4</v>
      </c>
      <c r="D367" s="112">
        <v>1</v>
      </c>
      <c r="E367" s="112"/>
      <c r="F367" s="116" t="s">
        <v>360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7">
        <f>+K368+K369+K370</f>
        <v>0</v>
      </c>
    </row>
    <row r="368" spans="1:11" ht="22.5">
      <c r="A368" s="121">
        <v>2</v>
      </c>
      <c r="B368" s="114">
        <v>4</v>
      </c>
      <c r="C368" s="114">
        <v>4</v>
      </c>
      <c r="D368" s="114">
        <v>1</v>
      </c>
      <c r="E368" s="114" t="s">
        <v>268</v>
      </c>
      <c r="F368" s="115" t="s">
        <v>361</v>
      </c>
      <c r="G368" s="36"/>
      <c r="H368" s="36"/>
      <c r="I368" s="36"/>
      <c r="J368" s="36">
        <f>SUBTOTAL(9,G368:I368)</f>
        <v>0</v>
      </c>
      <c r="K368" s="85">
        <f>_xlfn.IFERROR(J368/$J$19*100,"0.00")</f>
        <v>0</v>
      </c>
    </row>
    <row r="369" spans="1:11" ht="22.5">
      <c r="A369" s="121">
        <v>2</v>
      </c>
      <c r="B369" s="114">
        <v>4</v>
      </c>
      <c r="C369" s="114">
        <v>4</v>
      </c>
      <c r="D369" s="114">
        <v>1</v>
      </c>
      <c r="E369" s="114" t="s">
        <v>269</v>
      </c>
      <c r="F369" s="115" t="s">
        <v>362</v>
      </c>
      <c r="G369" s="36"/>
      <c r="H369" s="36"/>
      <c r="I369" s="36"/>
      <c r="J369" s="36">
        <f>SUBTOTAL(9,G369:I369)</f>
        <v>0</v>
      </c>
      <c r="K369" s="85">
        <f>_xlfn.IFERROR(J369/$J$19*100,"0.00")</f>
        <v>0</v>
      </c>
    </row>
    <row r="370" spans="1:11" ht="22.5">
      <c r="A370" s="121">
        <v>2</v>
      </c>
      <c r="B370" s="114">
        <v>4</v>
      </c>
      <c r="C370" s="114">
        <v>4</v>
      </c>
      <c r="D370" s="114">
        <v>1</v>
      </c>
      <c r="E370" s="114" t="s">
        <v>270</v>
      </c>
      <c r="F370" s="115" t="s">
        <v>363</v>
      </c>
      <c r="G370" s="36"/>
      <c r="H370" s="36"/>
      <c r="I370" s="36"/>
      <c r="J370" s="36">
        <f>SUBTOTAL(9,G370:I370)</f>
        <v>0</v>
      </c>
      <c r="K370" s="85">
        <f>_xlfn.IFERROR(J370/$J$19*100,"0.00")</f>
        <v>0</v>
      </c>
    </row>
    <row r="371" spans="1:11" ht="12.75">
      <c r="A371" s="108">
        <v>2</v>
      </c>
      <c r="B371" s="109">
        <v>4</v>
      </c>
      <c r="C371" s="109">
        <v>6</v>
      </c>
      <c r="D371" s="109"/>
      <c r="E371" s="109"/>
      <c r="F371" s="110" t="s">
        <v>364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4">
        <f>+K372+K374+K376+K378</f>
        <v>0</v>
      </c>
    </row>
    <row r="372" spans="1:11" ht="12.75">
      <c r="A372" s="120">
        <v>2</v>
      </c>
      <c r="B372" s="112">
        <v>4</v>
      </c>
      <c r="C372" s="112">
        <v>6</v>
      </c>
      <c r="D372" s="112">
        <v>1</v>
      </c>
      <c r="E372" s="112"/>
      <c r="F372" s="116" t="s">
        <v>365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6">
        <f>+K373</f>
        <v>0</v>
      </c>
    </row>
    <row r="373" spans="1:11" ht="12.75">
      <c r="A373" s="113">
        <v>2</v>
      </c>
      <c r="B373" s="114">
        <v>4</v>
      </c>
      <c r="C373" s="114">
        <v>6</v>
      </c>
      <c r="D373" s="114">
        <v>1</v>
      </c>
      <c r="E373" s="114" t="s">
        <v>268</v>
      </c>
      <c r="F373" s="115" t="s">
        <v>365</v>
      </c>
      <c r="G373" s="47"/>
      <c r="H373" s="47"/>
      <c r="I373" s="47"/>
      <c r="J373" s="36">
        <f>SUBTOTAL(9,G373:I373)</f>
        <v>0</v>
      </c>
      <c r="K373" s="85">
        <f>_xlfn.IFERROR(J373/$J$19*100,"0.00")</f>
        <v>0</v>
      </c>
    </row>
    <row r="374" spans="1:11" ht="12.75">
      <c r="A374" s="120">
        <v>2</v>
      </c>
      <c r="B374" s="112">
        <v>4</v>
      </c>
      <c r="C374" s="112">
        <v>6</v>
      </c>
      <c r="D374" s="112">
        <v>2</v>
      </c>
      <c r="E374" s="112"/>
      <c r="F374" s="116" t="s">
        <v>366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5">
        <f>+K375</f>
        <v>0</v>
      </c>
    </row>
    <row r="375" spans="1:11" ht="12.75">
      <c r="A375" s="113">
        <v>2</v>
      </c>
      <c r="B375" s="114">
        <v>4</v>
      </c>
      <c r="C375" s="114">
        <v>6</v>
      </c>
      <c r="D375" s="114">
        <v>2</v>
      </c>
      <c r="E375" s="114" t="s">
        <v>268</v>
      </c>
      <c r="F375" s="115" t="s">
        <v>366</v>
      </c>
      <c r="G375" s="47"/>
      <c r="H375" s="47"/>
      <c r="I375" s="47"/>
      <c r="J375" s="36">
        <f>SUBTOTAL(9,G375:I375)</f>
        <v>0</v>
      </c>
      <c r="K375" s="85">
        <f>_xlfn.IFERROR(J375/$J$19*100,"0.00")</f>
        <v>0</v>
      </c>
    </row>
    <row r="376" spans="1:11" ht="12.75">
      <c r="A376" s="120">
        <v>2</v>
      </c>
      <c r="B376" s="112">
        <v>4</v>
      </c>
      <c r="C376" s="112">
        <v>6</v>
      </c>
      <c r="D376" s="112">
        <v>3</v>
      </c>
      <c r="E376" s="114"/>
      <c r="F376" s="116" t="s">
        <v>367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5">
        <f>+K377</f>
        <v>0</v>
      </c>
    </row>
    <row r="377" spans="1:11" ht="12.75">
      <c r="A377" s="113">
        <v>2</v>
      </c>
      <c r="B377" s="114">
        <v>4</v>
      </c>
      <c r="C377" s="114">
        <v>6</v>
      </c>
      <c r="D377" s="114">
        <v>3</v>
      </c>
      <c r="E377" s="114" t="s">
        <v>268</v>
      </c>
      <c r="F377" s="115" t="s">
        <v>367</v>
      </c>
      <c r="G377" s="47"/>
      <c r="H377" s="47"/>
      <c r="I377" s="47"/>
      <c r="J377" s="36">
        <f>SUBTOTAL(9,G377:I377)</f>
        <v>0</v>
      </c>
      <c r="K377" s="85">
        <f>_xlfn.IFERROR(J377/$J$19*100,"0.00")</f>
        <v>0</v>
      </c>
    </row>
    <row r="378" spans="1:11" ht="12.75">
      <c r="A378" s="120">
        <v>2</v>
      </c>
      <c r="B378" s="112">
        <v>4</v>
      </c>
      <c r="C378" s="112">
        <v>6</v>
      </c>
      <c r="D378" s="112">
        <v>4</v>
      </c>
      <c r="E378" s="112"/>
      <c r="F378" s="116" t="s">
        <v>368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5">
        <f>+K379</f>
        <v>0</v>
      </c>
    </row>
    <row r="379" spans="1:11" ht="12.75">
      <c r="A379" s="113">
        <v>2</v>
      </c>
      <c r="B379" s="114">
        <v>4</v>
      </c>
      <c r="C379" s="114">
        <v>6</v>
      </c>
      <c r="D379" s="114">
        <v>4</v>
      </c>
      <c r="E379" s="114" t="s">
        <v>268</v>
      </c>
      <c r="F379" s="115" t="s">
        <v>368</v>
      </c>
      <c r="G379" s="47"/>
      <c r="H379" s="47"/>
      <c r="I379" s="47"/>
      <c r="J379" s="36">
        <f>SUBTOTAL(9,G379:I379)</f>
        <v>0</v>
      </c>
      <c r="K379" s="85">
        <f>_xlfn.IFERROR(J379/$J$19*100,"0.00")</f>
        <v>0</v>
      </c>
    </row>
    <row r="380" spans="1:11" ht="12.75">
      <c r="A380" s="108">
        <v>2</v>
      </c>
      <c r="B380" s="109">
        <v>4</v>
      </c>
      <c r="C380" s="109">
        <v>7</v>
      </c>
      <c r="D380" s="109"/>
      <c r="E380" s="109"/>
      <c r="F380" s="110" t="s">
        <v>369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4">
        <f>+K381+K383+K385</f>
        <v>0</v>
      </c>
    </row>
    <row r="381" spans="1:11" ht="22.5">
      <c r="A381" s="111">
        <v>2</v>
      </c>
      <c r="B381" s="112">
        <v>4</v>
      </c>
      <c r="C381" s="112">
        <v>7</v>
      </c>
      <c r="D381" s="112">
        <v>1</v>
      </c>
      <c r="E381" s="112"/>
      <c r="F381" s="116" t="s">
        <v>370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6">
        <f>+K382</f>
        <v>0</v>
      </c>
    </row>
    <row r="382" spans="1:11" ht="12.75">
      <c r="A382" s="113">
        <v>2</v>
      </c>
      <c r="B382" s="114">
        <v>4</v>
      </c>
      <c r="C382" s="114">
        <v>7</v>
      </c>
      <c r="D382" s="114">
        <v>1</v>
      </c>
      <c r="E382" s="114" t="s">
        <v>268</v>
      </c>
      <c r="F382" s="115" t="s">
        <v>371</v>
      </c>
      <c r="G382" s="47"/>
      <c r="H382" s="47"/>
      <c r="I382" s="47"/>
      <c r="J382" s="36">
        <f>SUBTOTAL(9,G382:I382)</f>
        <v>0</v>
      </c>
      <c r="K382" s="85">
        <f>_xlfn.IFERROR(J382/$J$19*100,"0.00")</f>
        <v>0</v>
      </c>
    </row>
    <row r="383" spans="1:11" ht="12.75">
      <c r="A383" s="120">
        <v>2</v>
      </c>
      <c r="B383" s="112">
        <v>4</v>
      </c>
      <c r="C383" s="112">
        <v>7</v>
      </c>
      <c r="D383" s="112">
        <v>2</v>
      </c>
      <c r="E383" s="112"/>
      <c r="F383" s="116" t="s">
        <v>372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5">
        <f>+K384</f>
        <v>0</v>
      </c>
    </row>
    <row r="384" spans="1:11" ht="12.75">
      <c r="A384" s="113">
        <v>2</v>
      </c>
      <c r="B384" s="114">
        <v>4</v>
      </c>
      <c r="C384" s="114">
        <v>7</v>
      </c>
      <c r="D384" s="114">
        <v>2</v>
      </c>
      <c r="E384" s="114" t="s">
        <v>268</v>
      </c>
      <c r="F384" s="115" t="s">
        <v>373</v>
      </c>
      <c r="G384" s="47"/>
      <c r="H384" s="47"/>
      <c r="I384" s="47"/>
      <c r="J384" s="36">
        <f>SUBTOTAL(9,G384:I384)</f>
        <v>0</v>
      </c>
      <c r="K384" s="85">
        <f>_xlfn.IFERROR(J384/$J$19*100,"0.00")</f>
        <v>0</v>
      </c>
    </row>
    <row r="385" spans="1:11" ht="12.75">
      <c r="A385" s="120">
        <v>2</v>
      </c>
      <c r="B385" s="112">
        <v>4</v>
      </c>
      <c r="C385" s="112">
        <v>7</v>
      </c>
      <c r="D385" s="112">
        <v>3</v>
      </c>
      <c r="E385" s="112"/>
      <c r="F385" s="116" t="s">
        <v>374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5">
        <f>+K386</f>
        <v>0</v>
      </c>
    </row>
    <row r="386" spans="1:11" ht="12.75">
      <c r="A386" s="113">
        <v>2</v>
      </c>
      <c r="B386" s="114">
        <v>4</v>
      </c>
      <c r="C386" s="114">
        <v>7</v>
      </c>
      <c r="D386" s="114">
        <v>3</v>
      </c>
      <c r="E386" s="114" t="s">
        <v>268</v>
      </c>
      <c r="F386" s="115" t="s">
        <v>374</v>
      </c>
      <c r="G386" s="47"/>
      <c r="H386" s="47"/>
      <c r="I386" s="47"/>
      <c r="J386" s="36">
        <f>SUBTOTAL(9,G386:I386)</f>
        <v>0</v>
      </c>
      <c r="K386" s="85">
        <f>_xlfn.IFERROR(J386/$J$19*100,"0.00")</f>
        <v>0</v>
      </c>
    </row>
    <row r="387" spans="1:11" ht="12.75">
      <c r="A387" s="108">
        <v>2</v>
      </c>
      <c r="B387" s="109">
        <v>4</v>
      </c>
      <c r="C387" s="109">
        <v>9</v>
      </c>
      <c r="D387" s="109"/>
      <c r="E387" s="109"/>
      <c r="F387" s="110" t="s">
        <v>375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4">
        <f>+K388+K390+K392+K394</f>
        <v>0</v>
      </c>
    </row>
    <row r="388" spans="1:11" ht="12.75">
      <c r="A388" s="120">
        <v>2</v>
      </c>
      <c r="B388" s="112">
        <v>4</v>
      </c>
      <c r="C388" s="112">
        <v>9</v>
      </c>
      <c r="D388" s="112">
        <v>1</v>
      </c>
      <c r="E388" s="112"/>
      <c r="F388" s="116" t="s">
        <v>375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6">
        <f>+K389</f>
        <v>0</v>
      </c>
    </row>
    <row r="389" spans="1:11" ht="12.75">
      <c r="A389" s="113">
        <v>2</v>
      </c>
      <c r="B389" s="114">
        <v>4</v>
      </c>
      <c r="C389" s="114">
        <v>9</v>
      </c>
      <c r="D389" s="114">
        <v>1</v>
      </c>
      <c r="E389" s="114" t="s">
        <v>268</v>
      </c>
      <c r="F389" s="115" t="s">
        <v>375</v>
      </c>
      <c r="G389" s="47"/>
      <c r="H389" s="47"/>
      <c r="I389" s="47"/>
      <c r="J389" s="36">
        <f>SUBTOTAL(9,G389:I389)</f>
        <v>0</v>
      </c>
      <c r="K389" s="85">
        <f>_xlfn.IFERROR(J389/$J$19*100,"0.00")</f>
        <v>0</v>
      </c>
    </row>
    <row r="390" spans="1:11" ht="12.75">
      <c r="A390" s="120">
        <v>2</v>
      </c>
      <c r="B390" s="112">
        <v>4</v>
      </c>
      <c r="C390" s="112">
        <v>9</v>
      </c>
      <c r="D390" s="112">
        <v>2</v>
      </c>
      <c r="E390" s="112"/>
      <c r="F390" s="116" t="s">
        <v>376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6">
        <f>+K391</f>
        <v>0</v>
      </c>
    </row>
    <row r="391" spans="1:11" ht="12.75">
      <c r="A391" s="113">
        <v>2</v>
      </c>
      <c r="B391" s="114">
        <v>4</v>
      </c>
      <c r="C391" s="114">
        <v>9</v>
      </c>
      <c r="D391" s="114">
        <v>2</v>
      </c>
      <c r="E391" s="114" t="s">
        <v>268</v>
      </c>
      <c r="F391" s="115" t="s">
        <v>376</v>
      </c>
      <c r="G391" s="47"/>
      <c r="H391" s="47"/>
      <c r="I391" s="47"/>
      <c r="J391" s="36">
        <f>SUBTOTAL(9,G391:I391)</f>
        <v>0</v>
      </c>
      <c r="K391" s="85">
        <f>_xlfn.IFERROR(J391/$J$19*100,"0.00")</f>
        <v>0</v>
      </c>
    </row>
    <row r="392" spans="1:11" ht="12.75">
      <c r="A392" s="120">
        <v>2</v>
      </c>
      <c r="B392" s="112">
        <v>4</v>
      </c>
      <c r="C392" s="112">
        <v>9</v>
      </c>
      <c r="D392" s="112">
        <v>3</v>
      </c>
      <c r="E392" s="112"/>
      <c r="F392" s="116" t="s">
        <v>377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6">
        <f>+K393</f>
        <v>0</v>
      </c>
    </row>
    <row r="393" spans="1:11" ht="12.75">
      <c r="A393" s="113">
        <v>2</v>
      </c>
      <c r="B393" s="114">
        <v>4</v>
      </c>
      <c r="C393" s="114">
        <v>9</v>
      </c>
      <c r="D393" s="114">
        <v>3</v>
      </c>
      <c r="E393" s="114" t="s">
        <v>268</v>
      </c>
      <c r="F393" s="115" t="s">
        <v>377</v>
      </c>
      <c r="G393" s="47"/>
      <c r="H393" s="47"/>
      <c r="I393" s="47"/>
      <c r="J393" s="36">
        <f>SUBTOTAL(9,G393:I393)</f>
        <v>0</v>
      </c>
      <c r="K393" s="85">
        <f>_xlfn.IFERROR(J393/$J$19*100,"0.00")</f>
        <v>0</v>
      </c>
    </row>
    <row r="394" spans="1:11" ht="12.75">
      <c r="A394" s="120">
        <v>2</v>
      </c>
      <c r="B394" s="112">
        <v>4</v>
      </c>
      <c r="C394" s="112">
        <v>9</v>
      </c>
      <c r="D394" s="112">
        <v>4</v>
      </c>
      <c r="E394" s="112"/>
      <c r="F394" s="116" t="s">
        <v>378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6">
        <f>+K395</f>
        <v>0</v>
      </c>
    </row>
    <row r="395" spans="1:11" ht="12.75">
      <c r="A395" s="121">
        <v>2</v>
      </c>
      <c r="B395" s="114">
        <v>4</v>
      </c>
      <c r="C395" s="114">
        <v>9</v>
      </c>
      <c r="D395" s="114">
        <v>4</v>
      </c>
      <c r="E395" s="114" t="s">
        <v>268</v>
      </c>
      <c r="F395" s="115" t="s">
        <v>378</v>
      </c>
      <c r="G395" s="47"/>
      <c r="H395" s="47"/>
      <c r="I395" s="47"/>
      <c r="J395" s="36">
        <f>SUBTOTAL(9,G395:I395)</f>
        <v>0</v>
      </c>
      <c r="K395" s="85">
        <f>_xlfn.IFERROR(J395/$J$19*100,"0.00")</f>
        <v>0</v>
      </c>
    </row>
    <row r="396" spans="1:11" ht="12.75">
      <c r="A396" s="104">
        <v>2</v>
      </c>
      <c r="B396" s="105">
        <v>5</v>
      </c>
      <c r="C396" s="106"/>
      <c r="D396" s="106"/>
      <c r="E396" s="106"/>
      <c r="F396" s="107" t="s">
        <v>379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3">
        <f>+K397+K399+K401</f>
        <v>0</v>
      </c>
    </row>
    <row r="397" spans="1:11" ht="12.75">
      <c r="A397" s="108">
        <v>2</v>
      </c>
      <c r="B397" s="109">
        <v>5</v>
      </c>
      <c r="C397" s="109">
        <v>1</v>
      </c>
      <c r="D397" s="109"/>
      <c r="E397" s="109"/>
      <c r="F397" s="110" t="s">
        <v>380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4">
        <f>+K398</f>
        <v>0</v>
      </c>
    </row>
    <row r="398" spans="1:11" ht="12.75">
      <c r="A398" s="117">
        <v>2</v>
      </c>
      <c r="B398" s="118">
        <v>5</v>
      </c>
      <c r="C398" s="118">
        <v>1</v>
      </c>
      <c r="D398" s="118">
        <v>1</v>
      </c>
      <c r="E398" s="118" t="s">
        <v>268</v>
      </c>
      <c r="F398" s="119" t="s">
        <v>381</v>
      </c>
      <c r="G398" s="47"/>
      <c r="H398" s="47"/>
      <c r="I398" s="47"/>
      <c r="J398" s="36">
        <f>SUBTOTAL(9,G398:I398)</f>
        <v>0</v>
      </c>
      <c r="K398" s="85">
        <f>_xlfn.IFERROR(J398/$J$19*100,"0.00")</f>
        <v>0</v>
      </c>
    </row>
    <row r="399" spans="1:11" ht="12.75">
      <c r="A399" s="111">
        <v>2</v>
      </c>
      <c r="B399" s="112">
        <v>5</v>
      </c>
      <c r="C399" s="112">
        <v>1</v>
      </c>
      <c r="D399" s="112">
        <v>2</v>
      </c>
      <c r="E399" s="112"/>
      <c r="F399" s="116" t="s">
        <v>382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6">
        <f>+K400</f>
        <v>0</v>
      </c>
    </row>
    <row r="400" spans="1:11" ht="12.75">
      <c r="A400" s="121">
        <v>2</v>
      </c>
      <c r="B400" s="114">
        <v>5</v>
      </c>
      <c r="C400" s="114">
        <v>1</v>
      </c>
      <c r="D400" s="114">
        <v>2</v>
      </c>
      <c r="E400" s="114" t="s">
        <v>268</v>
      </c>
      <c r="F400" s="115" t="s">
        <v>382</v>
      </c>
      <c r="G400" s="47"/>
      <c r="H400" s="47"/>
      <c r="I400" s="47"/>
      <c r="J400" s="36">
        <f>SUBTOTAL(9,G400:I400)</f>
        <v>0</v>
      </c>
      <c r="K400" s="85">
        <f>_xlfn.IFERROR(J400/$J$19*100,"0.00")</f>
        <v>0</v>
      </c>
    </row>
    <row r="401" spans="1:11" ht="12.75">
      <c r="A401" s="111">
        <v>2</v>
      </c>
      <c r="B401" s="112">
        <v>5</v>
      </c>
      <c r="C401" s="112">
        <v>1</v>
      </c>
      <c r="D401" s="112">
        <v>3</v>
      </c>
      <c r="E401" s="112"/>
      <c r="F401" s="116" t="s">
        <v>383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5">
        <f>+K402</f>
        <v>0</v>
      </c>
    </row>
    <row r="402" spans="1:11" ht="12.75">
      <c r="A402" s="121">
        <v>2</v>
      </c>
      <c r="B402" s="114">
        <v>5</v>
      </c>
      <c r="C402" s="114">
        <v>1</v>
      </c>
      <c r="D402" s="114">
        <v>3</v>
      </c>
      <c r="E402" s="114" t="s">
        <v>268</v>
      </c>
      <c r="F402" s="115" t="s">
        <v>383</v>
      </c>
      <c r="G402" s="47"/>
      <c r="H402" s="47"/>
      <c r="I402" s="47"/>
      <c r="J402" s="36">
        <f>SUBTOTAL(9,G402:I402)</f>
        <v>0</v>
      </c>
      <c r="K402" s="85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1962378.34</v>
      </c>
      <c r="I403" s="70">
        <f>+I404+I415+I424+I433+I440+I455+I460+I479</f>
        <v>0</v>
      </c>
      <c r="J403" s="70">
        <f>+J404+J415+J424+J433+J440+J455+J460+J479</f>
        <v>1962378.34</v>
      </c>
      <c r="K403" s="93">
        <f>+K404+K415+K424+K433+K440+K455+K460+K479</f>
        <v>4.679278034187525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3107.5</v>
      </c>
      <c r="I404" s="63">
        <f>+I405+I407+I409+I411+I413</f>
        <v>0</v>
      </c>
      <c r="J404" s="63">
        <f>+J405+J407+J409+J411+J413</f>
        <v>3107.5</v>
      </c>
      <c r="K404" s="94">
        <f>+K405+K407+K409+K411+K413</f>
        <v>0.0074098129778775125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6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5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384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6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384</v>
      </c>
      <c r="G408" s="47"/>
      <c r="H408" s="47"/>
      <c r="I408" s="47"/>
      <c r="J408" s="36">
        <f>SUBTOTAL(9,G408:I408)</f>
        <v>0</v>
      </c>
      <c r="K408" s="85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385</v>
      </c>
      <c r="G409" s="52">
        <f>+G410</f>
        <v>0</v>
      </c>
      <c r="H409" s="52">
        <f>+H410</f>
        <v>3107.5</v>
      </c>
      <c r="I409" s="52">
        <f>+I410</f>
        <v>0</v>
      </c>
      <c r="J409" s="52">
        <f>+J410</f>
        <v>3107.5</v>
      </c>
      <c r="K409" s="96">
        <f>+K410</f>
        <v>0.0074098129778775125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385</v>
      </c>
      <c r="G410" s="47"/>
      <c r="H410" s="47">
        <v>3107.5</v>
      </c>
      <c r="I410" s="47"/>
      <c r="J410" s="36">
        <f>SUBTOTAL(9,G410:I410)</f>
        <v>3107.5</v>
      </c>
      <c r="K410" s="85">
        <f>_xlfn.IFERROR(J410/$J$19*100,"0.00")</f>
        <v>0.0074098129778775125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386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6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386</v>
      </c>
      <c r="G412" s="47"/>
      <c r="H412" s="47"/>
      <c r="I412" s="47"/>
      <c r="J412" s="36">
        <f>SUBTOTAL(9,G412:I412)</f>
        <v>0</v>
      </c>
      <c r="K412" s="85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6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5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4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387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6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387</v>
      </c>
      <c r="G417" s="47"/>
      <c r="H417" s="47"/>
      <c r="I417" s="47"/>
      <c r="J417" s="36">
        <f>SUBTOTAL(9,G417:I417)</f>
        <v>0</v>
      </c>
      <c r="K417" s="85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5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5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6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5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6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5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1823670.84</v>
      </c>
      <c r="I424" s="63">
        <f>+I425+I427+I429+I431</f>
        <v>0</v>
      </c>
      <c r="J424" s="63">
        <f>+J425+J427+J429+J431</f>
        <v>1823670.84</v>
      </c>
      <c r="K424" s="94">
        <f>+K425+K427+K429+K431</f>
        <v>4.348530927629537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1823670.84</v>
      </c>
      <c r="I425" s="52">
        <f>+I426</f>
        <v>0</v>
      </c>
      <c r="J425" s="52">
        <f>+J426</f>
        <v>1823670.84</v>
      </c>
      <c r="K425" s="96">
        <f>+K426</f>
        <v>4.348530927629537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>
        <v>1823670.84</v>
      </c>
      <c r="I426" s="47"/>
      <c r="J426" s="36">
        <f>SUBTOTAL(9,G426:I426)</f>
        <v>1823670.84</v>
      </c>
      <c r="K426" s="85">
        <f>_xlfn.IFERROR(J426/$J$19*100,"0.00")</f>
        <v>4.348530927629537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6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5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6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5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6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5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4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6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5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6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5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6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5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4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6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5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6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5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6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5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6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5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6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5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6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5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6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5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388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4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389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5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389</v>
      </c>
      <c r="G457" s="47"/>
      <c r="H457" s="47"/>
      <c r="I457" s="47"/>
      <c r="J457" s="36">
        <f>SUBTOTAL(9,G457:I457)</f>
        <v>0</v>
      </c>
      <c r="K457" s="85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390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6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390</v>
      </c>
      <c r="G459" s="47"/>
      <c r="H459" s="47"/>
      <c r="I459" s="47"/>
      <c r="J459" s="36">
        <f>SUBTOTAL(9,G459:I459)</f>
        <v>0</v>
      </c>
      <c r="K459" s="85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135600</v>
      </c>
      <c r="I460" s="63">
        <f>+I461+I463+I466+I468+I470+I472+I477</f>
        <v>0</v>
      </c>
      <c r="J460" s="63">
        <f>+J461+J463+J466+J468+J470+J472+J477</f>
        <v>135600</v>
      </c>
      <c r="K460" s="94">
        <f>+K461+K463+K466+K468+K470+K472+K477</f>
        <v>0.32333729358010965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6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5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135600</v>
      </c>
      <c r="I463" s="52">
        <f>+I464+I465</f>
        <v>0</v>
      </c>
      <c r="J463" s="52">
        <f>+J464+J465</f>
        <v>135600</v>
      </c>
      <c r="K463" s="96">
        <f>+K464+K465</f>
        <v>0.32333729358010965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>
        <v>135600</v>
      </c>
      <c r="I464" s="36"/>
      <c r="J464" s="36">
        <f>SUBTOTAL(9,G464:I464)</f>
        <v>135600</v>
      </c>
      <c r="K464" s="85">
        <f>_xlfn.IFERROR(J464/$J$19*100,"0.00")</f>
        <v>0.32333729358010965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5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6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5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6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5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6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5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6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5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5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5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5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6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5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391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4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392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5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392</v>
      </c>
      <c r="G481" s="47"/>
      <c r="H481" s="47"/>
      <c r="I481" s="47"/>
      <c r="J481" s="36">
        <f>SUBTOTAL(9,G481:I481)</f>
        <v>0</v>
      </c>
      <c r="K481" s="85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393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5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393</v>
      </c>
      <c r="G483" s="47"/>
      <c r="H483" s="47"/>
      <c r="I483" s="47"/>
      <c r="J483" s="36">
        <f>SUBTOTAL(9,G483:I483)</f>
        <v>0</v>
      </c>
      <c r="K483" s="85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394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5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394</v>
      </c>
      <c r="G485" s="47"/>
      <c r="H485" s="47"/>
      <c r="I485" s="47"/>
      <c r="J485" s="36">
        <f>SUBTOTAL(9,G485:I485)</f>
        <v>0</v>
      </c>
      <c r="K485" s="85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3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4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6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5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6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5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6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5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6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5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395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6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395</v>
      </c>
      <c r="G497" s="47"/>
      <c r="H497" s="47"/>
      <c r="I497" s="47"/>
      <c r="J497" s="36">
        <f>SUBTOTAL(9,G497:I497)</f>
        <v>0</v>
      </c>
      <c r="K497" s="85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4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6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5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6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5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6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5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6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5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6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5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6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5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4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6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5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6">
        <f>+K515</f>
        <v>0</v>
      </c>
    </row>
    <row r="515" spans="1:11" ht="12.75">
      <c r="A515" s="86">
        <v>2</v>
      </c>
      <c r="B515" s="87">
        <v>7</v>
      </c>
      <c r="C515" s="87">
        <v>3</v>
      </c>
      <c r="D515" s="87">
        <v>2</v>
      </c>
      <c r="E515" s="87" t="s">
        <v>268</v>
      </c>
      <c r="F515" s="88" t="s">
        <v>267</v>
      </c>
      <c r="G515" s="89"/>
      <c r="H515" s="89"/>
      <c r="I515" s="89"/>
      <c r="J515" s="90">
        <f>SUBTOTAL(9,G515:I515)</f>
        <v>0</v>
      </c>
      <c r="K515" s="91">
        <f>_xlfn.IFERROR(J515/$J$19*100,"0.00")</f>
        <v>0</v>
      </c>
    </row>
  </sheetData>
  <sheetProtection/>
  <autoFilter ref="A17:K514"/>
  <mergeCells count="12">
    <mergeCell ref="J1:K1"/>
    <mergeCell ref="K17:K18"/>
    <mergeCell ref="G17:G18"/>
    <mergeCell ref="H17:H18"/>
    <mergeCell ref="I17:I18"/>
    <mergeCell ref="J17:J18"/>
    <mergeCell ref="A17:A18"/>
    <mergeCell ref="B17:B18"/>
    <mergeCell ref="C17:C18"/>
    <mergeCell ref="D17:D18"/>
    <mergeCell ref="E17:E18"/>
    <mergeCell ref="F17:F18"/>
  </mergeCells>
  <printOptions/>
  <pageMargins left="0.4724409448818898" right="0.11811023622047245" top="0.5511811023622047" bottom="0.4330708661417323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Diober Almonte</cp:lastModifiedBy>
  <cp:lastPrinted>2016-04-04T19:54:44Z</cp:lastPrinted>
  <dcterms:created xsi:type="dcterms:W3CDTF">2007-07-31T17:41:49Z</dcterms:created>
  <dcterms:modified xsi:type="dcterms:W3CDTF">2016-06-02T12:34:21Z</dcterms:modified>
  <cp:category/>
  <cp:version/>
  <cp:contentType/>
  <cp:contentStatus/>
</cp:coreProperties>
</file>