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<sst xmlns="http://schemas.openxmlformats.org/spreadsheetml/2006/main" count="805" uniqueCount="400">
  <si>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</si>
  <si>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</si>
  <si>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</si>
  <si>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</si>
  <si>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</si>
  <si>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</si>
  <si>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</si>
  <si>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</si>
  <si>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</si>
  <si>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</si>
  <si>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</si>
  <si>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</si>
  <si>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</si>
  <si>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</si>
  <si>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</si>
  <si>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</si>
  <si>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</si>
  <si>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</si>
  <si>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</si>
  <si>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</si>
  <si>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</si>
  <si>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</si>
  <si>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</si>
  <si>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</si>
  <si>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</si>
  <si>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</si>
  <si>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</si>
  <si>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</si>
  <si>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</si>
  <si>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</si>
  <si>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</si>
  <si>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</si>
  <si>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</si>
  <si>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</si>
  <si>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</si>
  <si>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</si>
  <si>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</si>
  <si>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</si>
  <si>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</si>
  <si>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</si>
  <si>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</si>
  <si>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</si>
  <si>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</si>
  <si>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</si>
  <si>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</si>
  <si>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</si>
  <si>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</si>
  <si>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</si>
  <si>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</si>
  <si>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</si>
  <si>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</si>
  <si>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</si>
  <si>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</si>
  <si>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</si>
  <si>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</si>
  <si>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</si>
  <si>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</si>
  <si>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</si>
  <si>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</si>
  <si>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</si>
  <si>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</si>
  <si>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</si>
  <si>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</si>
  <si>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</si>
  <si>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</si>
  <si>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</si>
  <si>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</si>
  <si>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</si>
  <si>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</si>
  <si>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</si>
  <si>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</si>
  <si>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</si>
  <si>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</si>
  <si>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</si>
  <si>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</si>
  <si>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</si>
  <si>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</si>
  <si>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</si>
  <si>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</si>
  <si>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</si>
  <si>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</si>
  <si>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</si>
  <si>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</si>
  <si>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</si>
  <si>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</si>
  <si>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</si>
  <si>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</si>
  <si>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</si>
  <si>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</si>
  <si>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</si>
  <si>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</si>
  <si>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</si>
  <si>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</si>
  <si>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</si>
  <si>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</si>
  <si>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</si>
  <si>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</si>
  <si>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</si>
  <si>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</si>
  <si>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</si>
  <si>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</si>
  <si>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</si>
  <si>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</si>
  <si>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</si>
  <si>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</si>
  <si>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</si>
  <si>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</si>
  <si>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</si>
  <si>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</si>
  <si>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</si>
  <si>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</si>
  <si>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</si>
  <si>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</si>
  <si>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</si>
  <si>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</si>
  <si>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</si>
  <si>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</si>
  <si>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</si>
  <si>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</si>
  <si>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</si>
  <si>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</si>
  <si>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</si>
  <si>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</si>
  <si>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</si>
  <si>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</si>
  <si>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</si>
  <si>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</si>
  <si>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</si>
  <si>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</si>
  <si>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</si>
  <si>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</si>
  <si>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</si>
  <si>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</si>
  <si>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</si>
  <si>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</si>
  <si>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</si>
  <si>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</si>
  <si>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</si>
  <si>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</si>
  <si>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</si>
  <si>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</si>
  <si>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</si>
  <si>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</si>
  <si>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</si>
  <si>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</si>
  <si>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</si>
  <si>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</si>
  <si>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</si>
  <si>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</si>
  <si>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</si>
  <si>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</si>
  <si>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</si>
  <si>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</si>
  <si>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</si>
  <si>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</si>
  <si>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</si>
  <si>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</si>
  <si>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</si>
  <si>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</si>
  <si>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</si>
  <si>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</si>
  <si>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</si>
  <si>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</si>
  <si>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</si>
  <si>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</si>
  <si>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</si>
  <si>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</si>
  <si>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</si>
  <si>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</si>
  <si>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</si>
  <si>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</si>
  <si>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</si>
  <si>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</si>
  <si>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</si>
  <si>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</si>
  <si>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</si>
  <si>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</si>
  <si>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</si>
  <si>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</si>
  <si>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</si>
  <si>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</si>
  <si>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</si>
  <si>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</si>
  <si>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</si>
  <si>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</si>
  <si>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</si>
  <si>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</si>
  <si>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</si>
  <si>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</si>
  <si>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</si>
  <si>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</si>
  <si>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</si>
  <si>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</si>
  <si>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</si>
  <si>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</si>
  <si>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</si>
  <si>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</si>
  <si>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</si>
  <si>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</si>
  <si>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</si>
  <si>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</si>
  <si>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</si>
  <si>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</si>
  <si>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</si>
  <si>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</si>
  <si>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</si>
  <si>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</si>
  <si>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</si>
  <si>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</si>
  <si>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</si>
  <si>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</si>
  <si>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</si>
  <si>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</si>
  <si>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</si>
  <si>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</si>
  <si>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</si>
  <si>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</si>
  <si>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</si>
  <si>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</si>
  <si>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</si>
  <si>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</si>
  <si>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</si>
  <si>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</si>
  <si>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</si>
  <si>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</si>
  <si>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</si>
  <si>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</si>
  <si>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</si>
  <si>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</si>
  <si>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</si>
  <si>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</si>
  <si>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</si>
  <si>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</si>
  <si>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</si>
  <si>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</si>
  <si>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</si>
  <si>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</si>
  <si>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</si>
  <si>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</si>
  <si>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</si>
  <si>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</si>
  <si>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</si>
  <si>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</si>
  <si>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</si>
  <si>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</si>
  <si>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</si>
  <si>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</si>
  <si>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</si>
  <si>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</si>
  <si>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</si>
  <si>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</si>
  <si>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</si>
  <si>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</si>
  <si>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</si>
  <si>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</si>
  <si>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</si>
  <si>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</si>
  <si>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</si>
  <si>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</si>
  <si>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</si>
  <si>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</si>
  <si>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</si>
  <si>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</si>
  <si>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</si>
  <si>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</si>
  <si>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</si>
  <si>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</si>
  <si>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</si>
  <si>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</si>
  <si>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</si>
  <si>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</si>
  <si>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</si>
  <si>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</si>
  <si>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</si>
  <si>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</si>
  <si>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</si>
  <si>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</si>
  <si>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</si>
  <si>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</si>
  <si>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</si>
  <si>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</si>
  <si>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</si>
  <si>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</si>
  <si>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</si>
  <si>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</si>
  <si>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</si>
  <si>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</si>
  <si>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</si>
  <si>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</si>
  <si>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</si>
  <si>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</si>
  <si>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</si>
  <si>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</si>
  <si>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</si>
  <si>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</si>
  <si>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</si>
  <si>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</si>
  <si>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</si>
  <si>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</si>
  <si>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</si>
  <si>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</si>
  <si>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</si>
  <si>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</si>
  <si>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</si>
  <si>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</si>
  <si>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</si>
  <si>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</si>
  <si>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</si>
  <si>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</si>
  <si>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</si>
  <si>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</si>
  <si>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</si>
  <si>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</si>
  <si>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</si>
  <si>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</si>
  <si>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</si>
  <si>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</si>
  <si>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</si>
  <si>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</si>
  <si>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</si>
  <si>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</si>
  <si>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</si>
  <si>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</si>
  <si>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</si>
  <si>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</si>
  <si>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</si>
  <si>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</si>
  <si>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</si>
  <si>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</si>
  <si>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</si>
  <si>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</si>
  <si>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</si>
  <si>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</si>
  <si>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</si>
  <si>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</si>
  <si>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</si>
  <si>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</si>
  <si>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</si>
  <si>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</si>
  <si>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</si>
  <si>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</si>
  <si>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</si>
  <si>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</si>
  <si>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</si>
  <si>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</si>
  <si>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</si>
  <si>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</si>
  <si>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</si>
  <si>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</si>
  <si>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</si>
  <si>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</si>
  <si>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</si>
  <si>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</si>
  <si>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</si>
  <si>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</si>
  <si>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</si>
  <si>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</si>
  <si>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</si>
  <si>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</si>
  <si>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</si>
  <si>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</si>
  <si>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</si>
  <si>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</si>
  <si>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</si>
  <si>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</si>
  <si>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</si>
  <si>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</si>
  <si>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</si>
  <si>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</si>
  <si>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</si>
  <si>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</si>
  <si>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</si>
  <si>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</si>
  <si>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</si>
  <si>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</si>
  <si>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</si>
  <si>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</si>
  <si>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</si>
  <si>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</si>
  <si>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</si>
  <si>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</si>
  <si>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</si>
  <si>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</si>
  <si>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</si>
  <si>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</si>
  <si>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</si>
  <si>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</si>
  <si>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</si>
  <si>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</si>
  <si>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</si>
  <si>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</si>
  <si>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</si>
  <si>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</si>
  <si>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</si>
  <si>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</si>
  <si>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</si>
  <si>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</si>
  <si>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</si>
  <si>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                           BALANCE INICIAL</t>
  </si>
  <si>
    <t>30/09/2016 SEPTIEMBRE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</si>
</sst>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1">
      <selection activeCell="N18" sqref="N18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4" t="s">
        <v>396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9493235.38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13024313.76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22376106.17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44893655.31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288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22376106.17</v>
      </c>
      <c r="H19" s="61">
        <f>+H20+H88+H219+H338+H396+H403+H486</f>
        <v>16118331.6</v>
      </c>
      <c r="I19" s="61">
        <f>+I20+I88+I219+I338+I396+I403+I486</f>
        <v>0</v>
      </c>
      <c r="J19" s="61">
        <f>+J20+J88+J219+J338+J396+J403+J486</f>
        <v>38494437.77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22376106.17</v>
      </c>
      <c r="H20" s="70">
        <f>+H21+H48+H64+H71+H79</f>
        <v>7069611.9399999995</v>
      </c>
      <c r="I20" s="70">
        <f>+I21+I48+I64+I71+I79</f>
        <v>0</v>
      </c>
      <c r="J20" s="70">
        <f>+J21+J48+J64+J71+J79</f>
        <v>29445718.110000003</v>
      </c>
      <c r="K20" s="91">
        <f>+K21+K48+K64+K71+K79</f>
        <v>76.49343597621791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19403256.09</v>
      </c>
      <c r="H21" s="63">
        <f>+H22+H29+H37+H39+H41+H46</f>
        <v>5117749.6899999995</v>
      </c>
      <c r="I21" s="63">
        <f>+I22+I29+I37+I39+I41+I46</f>
        <v>0</v>
      </c>
      <c r="J21" s="63">
        <f>+J22+J29+J37+J39+J41+J46</f>
        <v>24521005.78</v>
      </c>
      <c r="K21" s="92">
        <f>+K22+K29+K37+K39+K41+K46</f>
        <v>63.7001270846201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8801023.75</v>
      </c>
      <c r="H22" s="57">
        <f>SUM(H23:H28)</f>
        <v>299511.72</v>
      </c>
      <c r="I22" s="57">
        <f>SUM(I23:I28)</f>
        <v>0</v>
      </c>
      <c r="J22" s="57">
        <f>SUM(J23:J28)</f>
        <v>9100535.469999999</v>
      </c>
      <c r="K22" s="93">
        <f>SUM(K23:K28)</f>
        <v>23.641169990258568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1360111.67</v>
      </c>
      <c r="H23" s="36">
        <v>182999.13</v>
      </c>
      <c r="I23" s="36"/>
      <c r="J23" s="36">
        <f aca="true" t="shared" si="0" ref="J23:J28">SUBTOTAL(9,G23:I23)</f>
        <v>1543110.7999999998</v>
      </c>
      <c r="K23" s="83">
        <f aca="true" t="shared" si="1" ref="K23:K28">_xlfn.IFERROR(J23/$J$19*100,"0.00")</f>
        <v>4.008659145043021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7440912.08</v>
      </c>
      <c r="H24" s="36">
        <v>110512.59</v>
      </c>
      <c r="I24" s="36"/>
      <c r="J24" s="36">
        <f t="shared" si="0"/>
        <v>7551424.67</v>
      </c>
      <c r="K24" s="83">
        <f t="shared" si="1"/>
        <v>19.61692417777063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6000</v>
      </c>
      <c r="I27" s="36"/>
      <c r="J27" s="36">
        <f t="shared" si="0"/>
        <v>6000</v>
      </c>
      <c r="K27" s="83">
        <f t="shared" si="1"/>
        <v>0.015586667444915898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10602232.34</v>
      </c>
      <c r="H29" s="57">
        <f>SUM(H30:H36)</f>
        <v>4818237.97</v>
      </c>
      <c r="I29" s="57">
        <f>SUM(I30:I36)</f>
        <v>0</v>
      </c>
      <c r="J29" s="57">
        <f>SUM(J30:J36)</f>
        <v>15420470.31</v>
      </c>
      <c r="K29" s="93">
        <f>SUM(K30:K36)</f>
        <v>40.05895709436153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10602232.34</v>
      </c>
      <c r="H30" s="36">
        <v>2614993.71</v>
      </c>
      <c r="I30" s="36"/>
      <c r="J30" s="36">
        <f aca="true" t="shared" si="2" ref="J30:J36">SUBTOTAL(9,G30:I30)</f>
        <v>13217226.05</v>
      </c>
      <c r="K30" s="83">
        <f aca="true" t="shared" si="3" ref="K30:K36">_xlfn.IFERROR(J30/$J$19*100,"0.00")</f>
        <v>34.335417830938226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2203244.26</v>
      </c>
      <c r="I34" s="36"/>
      <c r="J34" s="36">
        <f t="shared" si="2"/>
        <v>2203244.26</v>
      </c>
      <c r="K34" s="83">
        <f t="shared" si="3"/>
        <v>5.723539263423302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1951862.25</v>
      </c>
      <c r="I48" s="63">
        <f>+I49+I51+I62</f>
        <v>0</v>
      </c>
      <c r="J48" s="63">
        <f>+J49+J51+J62</f>
        <v>1951862.25</v>
      </c>
      <c r="K48" s="92">
        <f>+K49+K51+K62</f>
        <v>5.070504631505883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1951862.25</v>
      </c>
      <c r="I51" s="57">
        <f>SUM(I52:I61)</f>
        <v>0</v>
      </c>
      <c r="J51" s="57">
        <f>SUM(J52:J61)</f>
        <v>1951862.25</v>
      </c>
      <c r="K51" s="93">
        <f>SUM(K52:K61)</f>
        <v>5.070504631505883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212277.25</v>
      </c>
      <c r="I56" s="36"/>
      <c r="J56" s="36">
        <f t="shared" si="4"/>
        <v>212277.25</v>
      </c>
      <c r="K56" s="83">
        <f t="shared" si="5"/>
        <v>0.5514491503118789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1739585</v>
      </c>
      <c r="I59" s="36"/>
      <c r="J59" s="36">
        <f t="shared" si="4"/>
        <v>1739585</v>
      </c>
      <c r="K59" s="83">
        <f t="shared" si="5"/>
        <v>4.519055481194004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2972850.0800000005</v>
      </c>
      <c r="H79" s="63">
        <f>H80+H82+H84+H86</f>
        <v>0</v>
      </c>
      <c r="I79" s="63">
        <f>I80+I82+I84+I86</f>
        <v>0</v>
      </c>
      <c r="J79" s="63">
        <f>J80+J82+J84+J86</f>
        <v>2972850.0800000005</v>
      </c>
      <c r="K79" s="92">
        <f>K80+K82+K84+K86</f>
        <v>7.722804260091937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1375691.06</v>
      </c>
      <c r="H80" s="57">
        <f>H81</f>
        <v>0</v>
      </c>
      <c r="I80" s="57">
        <f>I81</f>
        <v>0</v>
      </c>
      <c r="J80" s="57">
        <f>J81</f>
        <v>1375691.06</v>
      </c>
      <c r="K80" s="93">
        <f>K81</f>
        <v>3.573739843193974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1375691.06</v>
      </c>
      <c r="H81" s="36"/>
      <c r="I81" s="36"/>
      <c r="J81" s="36">
        <f>SUBTOTAL(9,G81:I81)</f>
        <v>1375691.06</v>
      </c>
      <c r="K81" s="83">
        <f>_xlfn.IFERROR(J81/$J$19*100,"0.00")</f>
        <v>3.573739843193974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1377631.34</v>
      </c>
      <c r="H82" s="57">
        <f>H83</f>
        <v>0</v>
      </c>
      <c r="I82" s="57">
        <f>I83</f>
        <v>0</v>
      </c>
      <c r="J82" s="57">
        <f>J83</f>
        <v>1377631.34</v>
      </c>
      <c r="K82" s="93">
        <f>K83</f>
        <v>3.578780259712311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1377631.34</v>
      </c>
      <c r="H83" s="36"/>
      <c r="I83" s="36"/>
      <c r="J83" s="36">
        <f>SUBTOTAL(9,G83:I83)</f>
        <v>1377631.34</v>
      </c>
      <c r="K83" s="83">
        <f>_xlfn.IFERROR(J83/$J$19*100,"0.00")</f>
        <v>3.578780259712311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219527.68</v>
      </c>
      <c r="H84" s="57">
        <f>H85</f>
        <v>0</v>
      </c>
      <c r="I84" s="57">
        <f>I85</f>
        <v>0</v>
      </c>
      <c r="J84" s="57">
        <f>J85</f>
        <v>219527.68</v>
      </c>
      <c r="K84" s="93">
        <f>K85</f>
        <v>0.5702841571856525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219527.68</v>
      </c>
      <c r="H85" s="36"/>
      <c r="I85" s="36"/>
      <c r="J85" s="36">
        <f>SUBTOTAL(9,G85:I85)</f>
        <v>219527.68</v>
      </c>
      <c r="K85" s="83">
        <f>_xlfn.IFERROR(J85/$J$19*100,"0.00")</f>
        <v>0.5702841571856525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1244313.1500000001</v>
      </c>
      <c r="I88" s="70">
        <f>+I89+I107+I112+I117+I126+I147+I166+I184</f>
        <v>0</v>
      </c>
      <c r="J88" s="70">
        <f>+J89+J107+J112+J117+J126+J147+J166+J184</f>
        <v>1244313.1500000001</v>
      </c>
      <c r="K88" s="91">
        <f>+K89+K107+K112+K117+K126+K147+K166+K184</f>
        <v>3.232449211064292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409179.28</v>
      </c>
      <c r="I89" s="63">
        <f>+I90+I92+I94+I96+I98+I100+I103+I105</f>
        <v>0</v>
      </c>
      <c r="J89" s="63">
        <f>+J90+J92+J94+J96+J98+J100+J103+J105</f>
        <v>409179.28</v>
      </c>
      <c r="K89" s="92">
        <f>+K90+K92+K94+K96+K98+K100+K103+K105</f>
        <v>1.0629568937850211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37754.62</v>
      </c>
      <c r="I94" s="57">
        <f>I95</f>
        <v>0</v>
      </c>
      <c r="J94" s="57">
        <f>J95</f>
        <v>37754.62</v>
      </c>
      <c r="K94" s="93">
        <f>K95</f>
        <v>0.09807811774152846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37754.62</v>
      </c>
      <c r="I95" s="36"/>
      <c r="J95" s="36">
        <f>SUBTOTAL(9,G95:I95)</f>
        <v>37754.62</v>
      </c>
      <c r="K95" s="83">
        <f>_xlfn.IFERROR(J95/$J$19*100,"0.00")</f>
        <v>0.09807811774152846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95074.66</v>
      </c>
      <c r="I98" s="57">
        <f>I99</f>
        <v>0</v>
      </c>
      <c r="J98" s="57">
        <f>J99</f>
        <v>95074.66</v>
      </c>
      <c r="K98" s="93">
        <f>K99</f>
        <v>0.2469828513097413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95074.66</v>
      </c>
      <c r="I99" s="36"/>
      <c r="J99" s="36">
        <f>SUBTOTAL(9,G99:I99)</f>
        <v>95074.66</v>
      </c>
      <c r="K99" s="83">
        <f>_xlfn.IFERROR(J99/$J$19*100,"0.00")</f>
        <v>0.2469828513097413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276350</v>
      </c>
      <c r="I105" s="57">
        <f>I106</f>
        <v>0</v>
      </c>
      <c r="J105" s="57">
        <f>J106</f>
        <v>276350</v>
      </c>
      <c r="K105" s="93">
        <f>K106</f>
        <v>0.7178959247337514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276350</v>
      </c>
      <c r="I106" s="36"/>
      <c r="J106" s="36">
        <f>SUBTOTAL(9,G106:I106)</f>
        <v>276350</v>
      </c>
      <c r="K106" s="83">
        <f>_xlfn.IFERROR(J106/$J$19*100,"0.00")</f>
        <v>0.7178959247337514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2500</v>
      </c>
      <c r="I107" s="63">
        <f>+I108+I110</f>
        <v>0</v>
      </c>
      <c r="J107" s="63">
        <f>+J108+J110</f>
        <v>2500</v>
      </c>
      <c r="K107" s="92">
        <f>+K108+K110</f>
        <v>0.006494444768714958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2500</v>
      </c>
      <c r="I110" s="57">
        <f>I111</f>
        <v>0</v>
      </c>
      <c r="J110" s="57">
        <f>J111</f>
        <v>2500</v>
      </c>
      <c r="K110" s="93">
        <f>K111</f>
        <v>0.006494444768714958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2500</v>
      </c>
      <c r="I111" s="36"/>
      <c r="J111" s="36">
        <f>SUBTOTAL(9,G111:I111)</f>
        <v>2500</v>
      </c>
      <c r="K111" s="83">
        <f>_xlfn.IFERROR(J111/$J$19*100,"0.00")</f>
        <v>0.006494444768714958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7200</v>
      </c>
      <c r="I117" s="63">
        <f>+I118+I120+I122+I124</f>
        <v>0</v>
      </c>
      <c r="J117" s="63">
        <f>+J118+J120+J122+J124</f>
        <v>7200</v>
      </c>
      <c r="K117" s="92">
        <f>+K118+K120+K122+K124</f>
        <v>0.018704000933899078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7200</v>
      </c>
      <c r="I120" s="57">
        <f>I121</f>
        <v>0</v>
      </c>
      <c r="J120" s="57">
        <f>J121</f>
        <v>7200</v>
      </c>
      <c r="K120" s="93">
        <f>K121</f>
        <v>0.018704000933899078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7200</v>
      </c>
      <c r="I121" s="36"/>
      <c r="J121" s="36">
        <f>SUBTOTAL(9,G121:I121)</f>
        <v>7200</v>
      </c>
      <c r="K121" s="83">
        <f>_xlfn.IFERROR(J121/$J$19*100,"0.00")</f>
        <v>0.018704000933899078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250766.56</v>
      </c>
      <c r="I166" s="63">
        <f>+I167+I175+I182</f>
        <v>0</v>
      </c>
      <c r="J166" s="63">
        <f>+J167+J175+J182</f>
        <v>250766.56</v>
      </c>
      <c r="K166" s="92">
        <f>+K167+K175+K182</f>
        <v>0.6514358295042583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250766.56</v>
      </c>
      <c r="I175" s="57">
        <f>SUM(I176:I181)</f>
        <v>0</v>
      </c>
      <c r="J175" s="57">
        <f>SUM(J176:J181)</f>
        <v>250766.56</v>
      </c>
      <c r="K175" s="93">
        <f>SUM(K176:K181)</f>
        <v>0.6514358295042583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>
        <v>1416</v>
      </c>
      <c r="I177" s="36"/>
      <c r="J177" s="36">
        <f t="shared" si="8"/>
        <v>1416</v>
      </c>
      <c r="K177" s="83">
        <f t="shared" si="9"/>
        <v>0.0036784535170001523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249350.56</v>
      </c>
      <c r="I181" s="36"/>
      <c r="J181" s="36">
        <f t="shared" si="8"/>
        <v>249350.56</v>
      </c>
      <c r="K181" s="83">
        <f t="shared" si="9"/>
        <v>0.6477573759872581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574667.31</v>
      </c>
      <c r="I184" s="63">
        <f>+I185+I187+I189+I191+I193+I197+I202+I209+I213</f>
        <v>0</v>
      </c>
      <c r="J184" s="63">
        <f>+J185+J187+J189+J191+J193+J197+J202+J209+J213</f>
        <v>574667.31</v>
      </c>
      <c r="K184" s="92">
        <f>+K185+K187+K189+K191+K193+K197+K202+K209+K213</f>
        <v>1.4928580420723987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2000</v>
      </c>
      <c r="I191" s="57">
        <f>I192</f>
        <v>0</v>
      </c>
      <c r="J191" s="57">
        <f>J192</f>
        <v>2000</v>
      </c>
      <c r="K191" s="93">
        <f>K192</f>
        <v>0.005195555814971966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2000</v>
      </c>
      <c r="I192" s="36"/>
      <c r="J192" s="36">
        <f>SUBTOTAL(9,G192:I192)</f>
        <v>2000</v>
      </c>
      <c r="K192" s="83">
        <f>_xlfn.IFERROR(J192/$J$19*100,"0.00")</f>
        <v>0.005195555814971966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2210</v>
      </c>
      <c r="I193" s="57">
        <f>SUM(I194:I196)</f>
        <v>0</v>
      </c>
      <c r="J193" s="57">
        <f>SUM(J194:J196)</f>
        <v>2210</v>
      </c>
      <c r="K193" s="93">
        <f>SUM(K194:K196)</f>
        <v>0.0057410891755440225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2210</v>
      </c>
      <c r="I195" s="36"/>
      <c r="J195" s="36">
        <f>SUBTOTAL(9,G195:I195)</f>
        <v>2210</v>
      </c>
      <c r="K195" s="83">
        <f>_xlfn.IFERROR(J195/$J$19*100,"0.00")</f>
        <v>0.0057410891755440225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570457.31</v>
      </c>
      <c r="I202" s="57">
        <f>SUM(I203:I208)</f>
        <v>0</v>
      </c>
      <c r="J202" s="57">
        <f>SUM(J203:J208)</f>
        <v>570457.31</v>
      </c>
      <c r="K202" s="93">
        <f>SUM(K203:K208)</f>
        <v>1.4819213970818828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265212.81</v>
      </c>
      <c r="I206" s="36"/>
      <c r="J206" s="36">
        <f t="shared" si="10"/>
        <v>265212.81</v>
      </c>
      <c r="K206" s="83">
        <f t="shared" si="11"/>
        <v>0.6889639786002776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305244.5</v>
      </c>
      <c r="I208" s="36"/>
      <c r="J208" s="36">
        <f t="shared" si="10"/>
        <v>305244.5</v>
      </c>
      <c r="K208" s="83">
        <f t="shared" si="11"/>
        <v>0.7929574184816052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7480534.49</v>
      </c>
      <c r="I219" s="70">
        <f>+I220+I232+I241+I254+I259+I270+I298+I314+I319</f>
        <v>0</v>
      </c>
      <c r="J219" s="70">
        <f>+J220+J232+J241+J254+J259+J270+J298+J314+J319</f>
        <v>7480534.49</v>
      </c>
      <c r="K219" s="91">
        <f>+K220+K232+K241+K254+K259+K270+K298+K314+K319</f>
        <v>19.432767234308926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1968022.54</v>
      </c>
      <c r="I220" s="63">
        <f>+I221+I224+I226+I230</f>
        <v>0</v>
      </c>
      <c r="J220" s="63">
        <f>+J221+J224+J226+J230</f>
        <v>1968022.54</v>
      </c>
      <c r="K220" s="92">
        <f>+K221+K224+K226+K230</f>
        <v>5.112485475846449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1953449.68</v>
      </c>
      <c r="I221" s="57">
        <f>SUM(I222:I222)</f>
        <v>0</v>
      </c>
      <c r="J221" s="57">
        <f>SUM(J222:J222)</f>
        <v>1953449.68</v>
      </c>
      <c r="K221" s="93">
        <f>SUM(K222:K222)</f>
        <v>5.074628422089563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1953449.68</v>
      </c>
      <c r="I222" s="36"/>
      <c r="J222" s="36">
        <f>SUBTOTAL(9,G222:I222)</f>
        <v>1953449.68</v>
      </c>
      <c r="K222" s="83">
        <f>_xlfn.IFERROR(J222/$J$19*100,"0.00")</f>
        <v>5.074628422089563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5020</v>
      </c>
      <c r="I226" s="57">
        <f>SUM(I227:I229)</f>
        <v>0</v>
      </c>
      <c r="J226" s="57">
        <f>SUM(J227:J229)</f>
        <v>5020</v>
      </c>
      <c r="K226" s="93">
        <f>SUM(K227:K229)</f>
        <v>0.013040845095579635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>
        <v>5020</v>
      </c>
      <c r="I229" s="47"/>
      <c r="J229" s="36">
        <f>SUBTOTAL(9,G229:I229)</f>
        <v>5020</v>
      </c>
      <c r="K229" s="83">
        <f>_xlfn.IFERROR(J229/$J$19*100,"0.00")</f>
        <v>0.013040845095579635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9552.86</v>
      </c>
      <c r="I230" s="52">
        <f>+I231</f>
        <v>0</v>
      </c>
      <c r="J230" s="52">
        <f>+J231</f>
        <v>9552.86</v>
      </c>
      <c r="K230" s="94">
        <f>+K231</f>
        <v>0.024816208661306547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9552.86</v>
      </c>
      <c r="I231" s="47"/>
      <c r="J231" s="36">
        <f>SUBTOTAL(9,G231:I231)</f>
        <v>9552.86</v>
      </c>
      <c r="K231" s="83">
        <f>_xlfn.IFERROR(J231/$J$19*100,"0.00")</f>
        <v>0.024816208661306547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101160.6</v>
      </c>
      <c r="I232" s="63">
        <f>+I233+I235+I237+I239</f>
        <v>0</v>
      </c>
      <c r="J232" s="63">
        <f>+J233+J235+J237+J239</f>
        <v>101160.6</v>
      </c>
      <c r="K232" s="92">
        <f>+K233+K235+K237+K239</f>
        <v>0.2627927717880265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100660.6</v>
      </c>
      <c r="I233" s="52">
        <f>+I234</f>
        <v>0</v>
      </c>
      <c r="J233" s="52">
        <f>+J234</f>
        <v>100660.6</v>
      </c>
      <c r="K233" s="94">
        <f>+K234</f>
        <v>0.26149388283428354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100660.6</v>
      </c>
      <c r="I234" s="47"/>
      <c r="J234" s="36">
        <f>SUBTOTAL(9,G234:I234)</f>
        <v>100660.6</v>
      </c>
      <c r="K234" s="83">
        <f>_xlfn.IFERROR(J234/$J$19*100,"0.00")</f>
        <v>0.26149388283428354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500</v>
      </c>
      <c r="I235" s="52">
        <f>+I236</f>
        <v>0</v>
      </c>
      <c r="J235" s="52">
        <f>+J236</f>
        <v>500</v>
      </c>
      <c r="K235" s="94">
        <f>+K236</f>
        <v>0.0012988889537429915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500</v>
      </c>
      <c r="I236" s="47"/>
      <c r="J236" s="36">
        <f>SUBTOTAL(9,G236:I236)</f>
        <v>500</v>
      </c>
      <c r="K236" s="83">
        <f>_xlfn.IFERROR(J236/$J$19*100,"0.00")</f>
        <v>0.0012988889537429915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45242.52</v>
      </c>
      <c r="I241" s="63">
        <f>+I242+I244+I246+I248+I250+I252</f>
        <v>0</v>
      </c>
      <c r="J241" s="63">
        <f>+J242+J244+J246+J248+J250+J252</f>
        <v>45242.52</v>
      </c>
      <c r="K241" s="92">
        <f>+K242+K244+K246+K248+K250+K252</f>
        <v>0.11753001893499272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45242.52</v>
      </c>
      <c r="I244" s="52">
        <f>+I245</f>
        <v>0</v>
      </c>
      <c r="J244" s="52">
        <f>+J245</f>
        <v>45242.52</v>
      </c>
      <c r="K244" s="94">
        <f>+K245</f>
        <v>0.11753001893499272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f>13000.65+32241.87</f>
        <v>45242.52</v>
      </c>
      <c r="I245" s="36"/>
      <c r="J245" s="36">
        <f>SUBTOTAL(9,G245:I245)</f>
        <v>45242.52</v>
      </c>
      <c r="K245" s="83">
        <f>_xlfn.IFERROR(J245/$J$19*100,"0.00")</f>
        <v>0.11753001893499272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1311536.69</v>
      </c>
      <c r="I254" s="63">
        <f>+I255+I257</f>
        <v>0</v>
      </c>
      <c r="J254" s="63">
        <f>+J255+J257</f>
        <v>1311536.69</v>
      </c>
      <c r="K254" s="92">
        <f>+K255+K257</f>
        <v>3.4070810381392924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1311536.69</v>
      </c>
      <c r="I255" s="52">
        <f>+I256</f>
        <v>0</v>
      </c>
      <c r="J255" s="52">
        <f>+J256</f>
        <v>1311536.69</v>
      </c>
      <c r="K255" s="94">
        <f>+K256</f>
        <v>3.4070810381392924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1311536.69</v>
      </c>
      <c r="I256" s="36"/>
      <c r="J256" s="36">
        <f>SUBTOTAL(9,G256:I256)</f>
        <v>1311536.69</v>
      </c>
      <c r="K256" s="83">
        <f>_xlfn.IFERROR(J256/$J$19*100,"0.00")</f>
        <v>3.4070810381392924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160065.19</v>
      </c>
      <c r="I259" s="63">
        <f>+I260+I262+I264+I266+I268</f>
        <v>0</v>
      </c>
      <c r="J259" s="63">
        <f>+J260+J262+J264+J266+J268</f>
        <v>160065.19</v>
      </c>
      <c r="K259" s="92">
        <f>+K260+K262+K264+K266+K268</f>
        <v>0.4158138143395463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160065.19</v>
      </c>
      <c r="I268" s="52">
        <f>+I269</f>
        <v>0</v>
      </c>
      <c r="J268" s="52">
        <f>+J269</f>
        <v>160065.19</v>
      </c>
      <c r="K268" s="94">
        <f>+K269</f>
        <v>0.4158138143395463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160065.19</v>
      </c>
      <c r="I269" s="36"/>
      <c r="J269" s="36">
        <f>SUBTOTAL(9,G269:I269)</f>
        <v>160065.19</v>
      </c>
      <c r="K269" s="83">
        <f>_xlfn.IFERROR(J269/$J$19*100,"0.00")</f>
        <v>0.4158138143395463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85177.32999999999</v>
      </c>
      <c r="I270" s="63">
        <f>+I271+I277+I281+I288+I296</f>
        <v>0</v>
      </c>
      <c r="J270" s="63">
        <f>+J271+J277+J281+J288+J296</f>
        <v>85177.32999999999</v>
      </c>
      <c r="K270" s="63">
        <f>+K271+K277+K281+K288+K296</f>
        <v>0.22127178609264303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10962.9</v>
      </c>
      <c r="I271" s="52">
        <f>+I272+I273+I274+I275</f>
        <v>0</v>
      </c>
      <c r="J271" s="52">
        <f>+J272+J273+J274+J275</f>
        <v>10962.9</v>
      </c>
      <c r="K271" s="94">
        <f>+K272+K273+K274+K275</f>
        <v>0.02847917942197808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10962.9</v>
      </c>
      <c r="I272" s="36"/>
      <c r="J272" s="36">
        <f>SUBTOTAL(9,G272:I272)</f>
        <v>10962.9</v>
      </c>
      <c r="K272" s="83">
        <f>_xlfn.IFERROR(J272/$J$19*100,"0.00")</f>
        <v>0.02847917942197808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5366.3</v>
      </c>
      <c r="I277" s="52">
        <f>+I278+I279+I280</f>
        <v>0</v>
      </c>
      <c r="J277" s="52">
        <f>+J278+J279+J280</f>
        <v>5366.3</v>
      </c>
      <c r="K277" s="94">
        <f>+K278+K279+K280</f>
        <v>0.013940455584942031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5366.3</v>
      </c>
      <c r="I278" s="36"/>
      <c r="J278" s="36">
        <f>SUBTOTAL(9,G278:I278)</f>
        <v>5366.3</v>
      </c>
      <c r="K278" s="83">
        <f>_xlfn.IFERROR(J278/$J$19*100,"0.00")</f>
        <v>0.013940455584942031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68848.12999999999</v>
      </c>
      <c r="I281" s="52">
        <f>+I282+I283+I284+I285+I286+I287</f>
        <v>0</v>
      </c>
      <c r="J281" s="52">
        <f>+J282+J283+J284+J285+J286+J287</f>
        <v>68848.12999999999</v>
      </c>
      <c r="K281" s="94">
        <f>+K282+K283+K284+K285+K286+K287</f>
        <v>0.17885215108572292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68398.62</v>
      </c>
      <c r="I284" s="36"/>
      <c r="J284" s="36">
        <f t="shared" si="12"/>
        <v>68398.62</v>
      </c>
      <c r="K284" s="83">
        <f t="shared" si="13"/>
        <v>0.1776844239385289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449.51</v>
      </c>
      <c r="I285" s="36"/>
      <c r="J285" s="36">
        <f t="shared" si="12"/>
        <v>449.51</v>
      </c>
      <c r="K285" s="83">
        <f t="shared" si="13"/>
        <v>0.0011677271471940242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937403.37</v>
      </c>
      <c r="I298" s="63">
        <f>+I299+I307</f>
        <v>0</v>
      </c>
      <c r="J298" s="63">
        <f>+J299+J307</f>
        <v>937403.37</v>
      </c>
      <c r="K298" s="92">
        <f>+K299+K307</f>
        <v>2.4351657649889087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905087.8</v>
      </c>
      <c r="I299" s="52">
        <f>+I300+I301+I302+I303+I304+I305+I306</f>
        <v>0</v>
      </c>
      <c r="J299" s="52">
        <f>+J300+J301+J302+J303+J304+J305+J306</f>
        <v>905087.8</v>
      </c>
      <c r="K299" s="94">
        <f>+K300+K301+K302+K303+K304+K305+K306</f>
        <v>2.351217091175092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513000</v>
      </c>
      <c r="I300" s="36"/>
      <c r="J300" s="36">
        <f aca="true" t="shared" si="16" ref="J300:J306">SUBTOTAL(9,G300:I300)</f>
        <v>513000</v>
      </c>
      <c r="K300" s="83">
        <f aca="true" t="shared" si="17" ref="K300:K306">_xlfn.IFERROR(J300/$J$19*100,"0.00")</f>
        <v>1.3326600665403092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342712.5</v>
      </c>
      <c r="I301" s="36"/>
      <c r="J301" s="36">
        <f t="shared" si="16"/>
        <v>342712.5</v>
      </c>
      <c r="K301" s="83">
        <f t="shared" si="17"/>
        <v>0.8902909611192898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45134.8</v>
      </c>
      <c r="I303" s="36"/>
      <c r="J303" s="36">
        <f t="shared" si="16"/>
        <v>45134.8</v>
      </c>
      <c r="K303" s="83">
        <f t="shared" si="17"/>
        <v>0.11725018629879837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>
        <v>4240.5</v>
      </c>
      <c r="I304" s="36"/>
      <c r="J304" s="36">
        <f t="shared" si="16"/>
        <v>4240.5</v>
      </c>
      <c r="K304" s="83">
        <f t="shared" si="17"/>
        <v>0.01101587721669431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32315.57</v>
      </c>
      <c r="I307" s="52">
        <f>+I308+I309+I310+I311+I312+I313</f>
        <v>0</v>
      </c>
      <c r="J307" s="52">
        <f>+J308+J309+J310+J311+J312+J313</f>
        <v>32315.57</v>
      </c>
      <c r="K307" s="94">
        <f>+K308+K309+K310+K311+K312+K313</f>
        <v>0.08394867381381681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32315.57</v>
      </c>
      <c r="I313" s="47"/>
      <c r="J313" s="36">
        <f t="shared" si="18"/>
        <v>32315.57</v>
      </c>
      <c r="K313" s="83">
        <f t="shared" si="19"/>
        <v>0.08394867381381681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2871926.25</v>
      </c>
      <c r="I319" s="63">
        <f>+I320+I322+I324+I326+I328+I330+I332+I334+I336</f>
        <v>0</v>
      </c>
      <c r="J319" s="63">
        <f>+J320+J322+J324+J326+J328+J330+J332+J334+J336</f>
        <v>2871926.25</v>
      </c>
      <c r="K319" s="92">
        <f>+K320+K322+K324+K326+K328+K330+K332+K334+K336</f>
        <v>7.4606265641790666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2717.75</v>
      </c>
      <c r="I320" s="52">
        <f>+I321</f>
        <v>0</v>
      </c>
      <c r="J320" s="52">
        <f>+J321</f>
        <v>2717.75</v>
      </c>
      <c r="K320" s="94">
        <f>+K321</f>
        <v>0.00706011090807003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2717.75</v>
      </c>
      <c r="I321" s="36"/>
      <c r="J321" s="36">
        <f>SUBTOTAL(9,G321:I321)</f>
        <v>2717.75</v>
      </c>
      <c r="K321" s="83">
        <f>_xlfn.IFERROR(J321/$J$19*100,"0.00")</f>
        <v>0.00706011090807003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146015.23</v>
      </c>
      <c r="I322" s="52">
        <f>+I323</f>
        <v>0</v>
      </c>
      <c r="J322" s="52">
        <f>+J323</f>
        <v>146015.23</v>
      </c>
      <c r="K322" s="94">
        <f>+K323</f>
        <v>0.37931513865048455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146015.23</v>
      </c>
      <c r="I323" s="36"/>
      <c r="J323" s="36">
        <f>SUBTOTAL(9,G323:I323)</f>
        <v>146015.23</v>
      </c>
      <c r="K323" s="83">
        <f>_xlfn.IFERROR(J323/$J$19*100,"0.00")</f>
        <v>0.37931513865048455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2708777.16</v>
      </c>
      <c r="I324" s="52">
        <f>+I325</f>
        <v>0</v>
      </c>
      <c r="J324" s="52">
        <f>+J325</f>
        <v>2708777.16</v>
      </c>
      <c r="K324" s="94">
        <f>+K325</f>
        <v>7.036801462550624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2708777.16</v>
      </c>
      <c r="I325" s="36"/>
      <c r="J325" s="36">
        <f>SUBTOTAL(9,G325:I325)</f>
        <v>2708777.16</v>
      </c>
      <c r="K325" s="83">
        <f>_xlfn.IFERROR(J325/$J$19*100,"0.00")</f>
        <v>7.036801462550624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14416.11</v>
      </c>
      <c r="I330" s="52">
        <f>+I331</f>
        <v>0</v>
      </c>
      <c r="J330" s="52">
        <f>+J331</f>
        <v>14416.11</v>
      </c>
      <c r="K330" s="94">
        <f>+K331</f>
        <v>0.03744985206988776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14416.11</v>
      </c>
      <c r="I331" s="36"/>
      <c r="J331" s="36">
        <f>SUBTOTAL(9,G331:I331)</f>
        <v>14416.11</v>
      </c>
      <c r="K331" s="83">
        <f>_xlfn.IFERROR(J331/$J$19*100,"0.00")</f>
        <v>0.03744985206988776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74290</v>
      </c>
      <c r="I338" s="70">
        <f>+I339+I355+I366+I371+I380+I387</f>
        <v>0</v>
      </c>
      <c r="J338" s="70">
        <f>+J339+J355+J366+J371+J380+J387</f>
        <v>74290</v>
      </c>
      <c r="K338" s="91">
        <f>+K339+K355+K366+K371+K380+K387</f>
        <v>0.19298892074713367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74290</v>
      </c>
      <c r="I339" s="63">
        <f>+I340+I344+I348+I351+I353</f>
        <v>0</v>
      </c>
      <c r="J339" s="63">
        <f>+J340+J344+J348+J351+J353</f>
        <v>74290</v>
      </c>
      <c r="K339" s="92">
        <f>+K340+K344+K348+K351+K353</f>
        <v>0.19298892074713367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74290</v>
      </c>
      <c r="I348" s="52">
        <f>+I349+I350</f>
        <v>0</v>
      </c>
      <c r="J348" s="52">
        <f>+J349+J350</f>
        <v>74290</v>
      </c>
      <c r="K348" s="94">
        <f>+K349+K350</f>
        <v>0.19298892074713367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>
        <v>74290</v>
      </c>
      <c r="I350" s="47"/>
      <c r="J350" s="36">
        <f>SUBTOTAL(9,G350:I350)</f>
        <v>74290</v>
      </c>
      <c r="K350" s="83">
        <f>_xlfn.IFERROR(J350/$J$19*100,"0.00")</f>
        <v>0.19298892074713367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249582.02</v>
      </c>
      <c r="I403" s="70">
        <f>+I404+I415+I424+I433+I440+I455+I460+I479</f>
        <v>0</v>
      </c>
      <c r="J403" s="70">
        <f>+J404+J415+J424+J433+J440+J455+J460+J479</f>
        <v>249582.02</v>
      </c>
      <c r="K403" s="91">
        <f>+K404+K415+K424+K433+K440+K455+K460+K479</f>
        <v>0.6483586576617247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71699.43</v>
      </c>
      <c r="I404" s="63">
        <f>+I405+I407+I409+I411+I413</f>
        <v>0</v>
      </c>
      <c r="J404" s="63">
        <f>+J405+J407+J409+J411+J413</f>
        <v>71699.43</v>
      </c>
      <c r="K404" s="92">
        <f>+K405+K407+K409+K411+K413</f>
        <v>0.18625919523333773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40949.07</v>
      </c>
      <c r="I405" s="52">
        <f>+I406</f>
        <v>0</v>
      </c>
      <c r="J405" s="52">
        <f>+J406</f>
        <v>40949.07</v>
      </c>
      <c r="K405" s="94">
        <f>+K406</f>
        <v>0.10637658937809703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>
        <v>40949.07</v>
      </c>
      <c r="I406" s="47"/>
      <c r="J406" s="36">
        <f>SUBTOTAL(9,G406:I406)</f>
        <v>40949.07</v>
      </c>
      <c r="K406" s="83">
        <f>_xlfn.IFERROR(J406/$J$19*100,"0.00")</f>
        <v>0.10637658937809703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30750.36</v>
      </c>
      <c r="I409" s="52">
        <f>+I410</f>
        <v>0</v>
      </c>
      <c r="J409" s="52">
        <f>+J410</f>
        <v>30750.36</v>
      </c>
      <c r="K409" s="94">
        <f>+K410</f>
        <v>0.07988260585524068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30750.36</v>
      </c>
      <c r="I410" s="47"/>
      <c r="J410" s="36">
        <f>SUBTOTAL(9,G410:I410)</f>
        <v>30750.36</v>
      </c>
      <c r="K410" s="83">
        <f>_xlfn.IFERROR(J410/$J$19*100,"0.00")</f>
        <v>0.07988260585524068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146033.94</v>
      </c>
      <c r="I424" s="63">
        <f>+I425+I427+I429+I431</f>
        <v>0</v>
      </c>
      <c r="J424" s="63">
        <f>+J425+J427+J429+J431</f>
        <v>146033.94</v>
      </c>
      <c r="K424" s="92">
        <f>+K425+K427+K429+K431</f>
        <v>0.3793637430751336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146033.94</v>
      </c>
      <c r="I425" s="52">
        <f>+I426</f>
        <v>0</v>
      </c>
      <c r="J425" s="52">
        <f>+J426</f>
        <v>146033.94</v>
      </c>
      <c r="K425" s="94">
        <f>+K426</f>
        <v>0.3793637430751336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146033.94</v>
      </c>
      <c r="I426" s="47"/>
      <c r="J426" s="36">
        <f>SUBTOTAL(9,G426:I426)</f>
        <v>146033.94</v>
      </c>
      <c r="K426" s="83">
        <f>_xlfn.IFERROR(J426/$J$19*100,"0.00")</f>
        <v>0.3793637430751336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31848.65</v>
      </c>
      <c r="I440" s="63">
        <f>+I441+I443+I445+I447+I449+I451+I453</f>
        <v>0</v>
      </c>
      <c r="J440" s="63">
        <f>+J441+J443+J445+J447+J449+J451+J453</f>
        <v>31848.65</v>
      </c>
      <c r="K440" s="92">
        <f>+K441+K443+K445+K447+K449+K451+K453</f>
        <v>0.08273571935325345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31848.65</v>
      </c>
      <c r="I445" s="52">
        <f>+I446</f>
        <v>0</v>
      </c>
      <c r="J445" s="52">
        <f>+J446</f>
        <v>31848.65</v>
      </c>
      <c r="K445" s="94">
        <f>+K446</f>
        <v>0.08273571935325345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>
        <v>31848.65</v>
      </c>
      <c r="I446" s="47"/>
      <c r="J446" s="36">
        <f>SUBTOTAL(9,G446:I446)</f>
        <v>31848.65</v>
      </c>
      <c r="K446" s="83">
        <f>_xlfn.IFERROR(J446/$J$19*100,"0.00")</f>
        <v>0.08273571935325345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64" right="0.11811023622047245" top="0.5511811023622047" bottom="0.43307086614173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2016-10-04T14:20:07Z</cp:lastPrinted>
  <dcterms:created xsi:type="dcterms:W3CDTF">2007-07-31T17:41:49Z</dcterms:created>
  <dcterms:modified xsi:type="dcterms:W3CDTF">2016-11-07T12:34:01Z</dcterms:modified>
  <cp:category/>
  <cp:version/>
  <cp:contentType/>
  <cp:contentStatus/>
</cp:coreProperties>
</file>