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200" windowHeight="10995" tabRatio="868" firstSheet="17" activeTab="24"/>
  </bookViews>
  <sheets>
    <sheet name="Data" sheetId="2" r:id="rId1"/>
    <sheet name="67-A" sheetId="1" r:id="rId2"/>
    <sheet name="Hoja1" sheetId="26" r:id="rId3"/>
    <sheet name="Regiones" sheetId="4" state="hidden" r:id="rId4"/>
    <sheet name="Provincias" sheetId="5" state="hidden" r:id="rId5"/>
    <sheet name="Establecimientos" sheetId="6" state="hidden" r:id="rId6"/>
    <sheet name="Mes" sheetId="7" state="hidden" r:id="rId7"/>
    <sheet name="Digitados" sheetId="20" r:id="rId8"/>
    <sheet name="Enero" sheetId="8" r:id="rId9"/>
    <sheet name="Febrero" sheetId="9" r:id="rId10"/>
    <sheet name="Marzo" sheetId="10" r:id="rId11"/>
    <sheet name="Abril" sheetId="11" r:id="rId12"/>
    <sheet name="Mayo" sheetId="12" r:id="rId13"/>
    <sheet name="Junio" sheetId="13" r:id="rId14"/>
    <sheet name="Julio" sheetId="14" r:id="rId15"/>
    <sheet name="Agosto" sheetId="15" r:id="rId16"/>
    <sheet name="Septiembre" sheetId="16" r:id="rId17"/>
    <sheet name="Octubre" sheetId="17" r:id="rId18"/>
    <sheet name="Noviembre" sheetId="18" r:id="rId19"/>
    <sheet name="Diciembre" sheetId="19" r:id="rId20"/>
    <sheet name="CONSOLIDADO" sheetId="21" r:id="rId21"/>
    <sheet name="Ene-Feb-Mar" sheetId="22" r:id="rId22"/>
    <sheet name="Abr-May-Jun" sheetId="23" r:id="rId23"/>
    <sheet name="Jul-Ago-Sept" sheetId="24" r:id="rId24"/>
    <sheet name="Oct-Nov-Dic" sheetId="25" r:id="rId25"/>
    <sheet name="Codigos Hosp" sheetId="3" r:id="rId26"/>
    <sheet name="Hoja2" sheetId="27" r:id="rId27"/>
  </sheets>
  <definedNames>
    <definedName name="_xlnm._FilterDatabase" localSheetId="11" hidden="1">Abril!$A$5:$L$58</definedName>
    <definedName name="_xlnm._FilterDatabase" localSheetId="22" hidden="1">'Abr-May-Jun'!$A$5:$L$58</definedName>
    <definedName name="_xlnm._FilterDatabase" localSheetId="15" hidden="1">Agosto!$A$5:$L$58</definedName>
    <definedName name="_xlnm._FilterDatabase" localSheetId="20" hidden="1">CONSOLIDADO!$A$5:$L$58</definedName>
    <definedName name="_xlnm._FilterDatabase" localSheetId="19" hidden="1">Diciembre!$A$5:$L$58</definedName>
    <definedName name="_xlnm._FilterDatabase" localSheetId="21" hidden="1">'Ene-Feb-Mar'!$A$5:$L$58</definedName>
    <definedName name="_xlnm._FilterDatabase" localSheetId="8" hidden="1">Enero!$A$5:$L$58</definedName>
    <definedName name="_xlnm._FilterDatabase" localSheetId="9" hidden="1">Febrero!$A$5:$L$58</definedName>
    <definedName name="_xlnm._FilterDatabase" localSheetId="23" hidden="1">'Jul-Ago-Sept'!$A$5:$L$58</definedName>
    <definedName name="_xlnm._FilterDatabase" localSheetId="14" hidden="1">Julio!$A$5:$L$58</definedName>
    <definedName name="_xlnm._FilterDatabase" localSheetId="13" hidden="1">Junio!$A$5:$L$58</definedName>
    <definedName name="_xlnm._FilterDatabase" localSheetId="10" hidden="1">Marzo!$A$5:$L$58</definedName>
    <definedName name="_xlnm._FilterDatabase" localSheetId="12" hidden="1">Mayo!$A$5:$L$58</definedName>
    <definedName name="_xlnm._FilterDatabase" localSheetId="18" hidden="1">Noviembre!$A$5:$L$58</definedName>
    <definedName name="_xlnm._FilterDatabase" localSheetId="24" hidden="1">'Oct-Nov-Dic'!$A$5:$L$58</definedName>
    <definedName name="_xlnm._FilterDatabase" localSheetId="17" hidden="1">Octubre!$A$5:$L$58</definedName>
    <definedName name="_xlnm._FilterDatabase" localSheetId="16" hidden="1">Septiembre!$A$5:$L$58</definedName>
    <definedName name="_xlnm.Print_Area" localSheetId="1">'67-A'!$A$7:$L$127</definedName>
    <definedName name="_xlnm.Print_Area" localSheetId="11">Abril!$A$1:$L$120</definedName>
    <definedName name="_xlnm.Print_Area" localSheetId="22">'Abr-May-Jun'!$A$1:$L$120</definedName>
    <definedName name="_xlnm.Print_Area" localSheetId="15">Agosto!$A$1:$L$120</definedName>
    <definedName name="_xlnm.Print_Area" localSheetId="20">CONSOLIDADO!$A$1:$L$120</definedName>
    <definedName name="_xlnm.Print_Area" localSheetId="19">Diciembre!$A$1:$L$120</definedName>
    <definedName name="_xlnm.Print_Area" localSheetId="21">'Ene-Feb-Mar'!$A$1:$L$120</definedName>
    <definedName name="_xlnm.Print_Area" localSheetId="8">Enero!$A$1:$L$120</definedName>
    <definedName name="_xlnm.Print_Area" localSheetId="9">Febrero!$A$1:$L$120</definedName>
    <definedName name="_xlnm.Print_Area" localSheetId="23">'Jul-Ago-Sept'!$A$1:$L$120</definedName>
    <definedName name="_xlnm.Print_Area" localSheetId="14">Julio!$A$1:$L$120</definedName>
    <definedName name="_xlnm.Print_Area" localSheetId="13">Junio!$A$1:$L$120</definedName>
    <definedName name="_xlnm.Print_Area" localSheetId="10">Marzo!$A$1:$L$120</definedName>
    <definedName name="_xlnm.Print_Area" localSheetId="12">Mayo!$A$1:$L$120</definedName>
    <definedName name="_xlnm.Print_Area" localSheetId="18">Noviembre!$A$1:$L$120</definedName>
    <definedName name="_xlnm.Print_Area" localSheetId="24">'Oct-Nov-Dic'!$A$1:$L$120</definedName>
    <definedName name="_xlnm.Print_Area" localSheetId="17">Octubre!$A$1:$L$120</definedName>
    <definedName name="_xlnm.Print_Area" localSheetId="16">Septiembre!$A$1:$L$120</definedName>
    <definedName name="AZUA">Establecimientos!$A$2:$A$7</definedName>
    <definedName name="BAHORUCO">Establecimientos!$B$2:$B$6</definedName>
    <definedName name="BARAHONA">Establecimientos!$C$2:$C$8</definedName>
    <definedName name="DAJABON">Establecimientos!$D$2:$D$5</definedName>
    <definedName name="DISTRITO_NACIONAL">Establecimientos!$E$2:$E$18</definedName>
    <definedName name="DUARTE">Establecimientos!$F$2:$F$10</definedName>
    <definedName name="EL_SEYBO">Establecimientos!$G$2:$G$4</definedName>
    <definedName name="ELIAS_PIÑAS">Establecimientos!$H$2:$H$5</definedName>
    <definedName name="ESPAILLAT">Establecimientos!$I$2:$I$8</definedName>
    <definedName name="HATO_MAYOR">Establecimientos!$J$2:$J$5</definedName>
    <definedName name="I">Provincias!$B$2:$B$4</definedName>
    <definedName name="II">Provincias!$C$2:$C$4</definedName>
    <definedName name="III">Provincias!$D$2:$D$5</definedName>
    <definedName name="INDEPENDENCIA">Establecimientos!$K$2:$K$5</definedName>
    <definedName name="IV">Provincias!$E$2:$E$5</definedName>
    <definedName name="LA_ALTAGRACIA">Establecimientos!$L$2:$L$5</definedName>
    <definedName name="LA_ROMANA">Establecimientos!$M$2:$M$5</definedName>
    <definedName name="LA_VEGA">Establecimientos!$N$2:$N$10</definedName>
    <definedName name="MARIA_TRINIDAD_SANCHEZ">Establecimientos!$O$2:$O$7</definedName>
    <definedName name="MONSEÑOR_NOUEL">Establecimientos!$P$2:$P$6</definedName>
    <definedName name="MONTE_CRISTI">Establecimientos!$Q$2:$Q$7</definedName>
    <definedName name="MONTE_PLATA">Establecimientos!$R$2:$R$8</definedName>
    <definedName name="O">Provincias!$A$2:$A$4</definedName>
    <definedName name="PEDERNALES">Establecimientos!$S$2:$S$3</definedName>
    <definedName name="PERAVIA">Establecimientos!$T$2:$T$5</definedName>
    <definedName name="PUERTO_PLATA">Establecimientos!$V$2:$V$12</definedName>
    <definedName name="Region">Regiones!$A$1:$A$9</definedName>
    <definedName name="SALCEDO">Establecimientos!$W$2:$W$6</definedName>
    <definedName name="SAMANA">Establecimientos!$X$2:$X$6</definedName>
    <definedName name="SAN_CRISTOBAL">Establecimientos!$Y$2:$Y$12</definedName>
    <definedName name="SAN_JOSE_DE_OCOA">Establecimientos!$Z$2:$Z$4</definedName>
    <definedName name="SAN_JUAN">Establecimientos!$AA$2:$AA$8</definedName>
    <definedName name="SAN_PEDRO">Establecimientos!$AB$2:$AB$8</definedName>
    <definedName name="SANCHEZ_RAMIREZ">Establecimientos!$AC$2:$AC$7</definedName>
    <definedName name="SANTIAGO">Establecimientos!$AD$2:$AD$17</definedName>
    <definedName name="SANTIAGO_RODRIGUEZ">Establecimientos!$AE$2:$AE$5</definedName>
    <definedName name="SANTO_DOMINGO">Establecimientos!$U$2:$U$21</definedName>
    <definedName name="V">Provincias!$F$2:$F$6</definedName>
    <definedName name="VALVERDE_MAO">Establecimientos!$AF$2:$AF$6</definedName>
    <definedName name="VI">Provincias!$G$2:$G$4</definedName>
    <definedName name="VII">Provincias!$H$2:$H$5</definedName>
    <definedName name="VIII">Provincias!$I$2:$I$4</definedName>
  </definedNames>
  <calcPr calcId="162913"/>
  <fileRecoveryPr repairLoad="1"/>
</workbook>
</file>

<file path=xl/calcChain.xml><?xml version="1.0" encoding="utf-8"?>
<calcChain xmlns="http://schemas.openxmlformats.org/spreadsheetml/2006/main">
  <c r="G86" i="19" l="1"/>
  <c r="L30" i="18"/>
  <c r="B51" i="18"/>
  <c r="L31" i="18"/>
  <c r="E97" i="18"/>
  <c r="K99" i="18"/>
  <c r="K98" i="18"/>
  <c r="K96" i="18"/>
  <c r="K95" i="18"/>
  <c r="K94" i="18"/>
  <c r="K92" i="18"/>
  <c r="K91" i="18"/>
  <c r="I97" i="17"/>
  <c r="H97" i="17"/>
  <c r="G97" i="17"/>
  <c r="F97" i="17"/>
  <c r="E97" i="17"/>
  <c r="D97" i="17"/>
  <c r="C97" i="17"/>
  <c r="K96" i="17"/>
  <c r="K95" i="17"/>
  <c r="K92" i="17"/>
  <c r="K91" i="17"/>
  <c r="D50" i="17"/>
  <c r="B51" i="17"/>
  <c r="B7" i="25"/>
  <c r="E7" i="25"/>
  <c r="J7" i="25"/>
  <c r="B8" i="25"/>
  <c r="G8" i="25"/>
  <c r="F9" i="25"/>
  <c r="B13" i="25"/>
  <c r="C13" i="25"/>
  <c r="D13" i="25"/>
  <c r="J13" i="25"/>
  <c r="K13" i="25"/>
  <c r="B14" i="25"/>
  <c r="C14" i="25"/>
  <c r="J14" i="25"/>
  <c r="K14" i="25"/>
  <c r="B15" i="25"/>
  <c r="C15" i="25"/>
  <c r="J15" i="25"/>
  <c r="K15" i="25"/>
  <c r="B16" i="25"/>
  <c r="C16" i="25"/>
  <c r="J16" i="25"/>
  <c r="K16" i="25"/>
  <c r="B17" i="25"/>
  <c r="C17" i="25"/>
  <c r="J17" i="25"/>
  <c r="K17" i="25"/>
  <c r="B18" i="25"/>
  <c r="C18" i="25"/>
  <c r="J18" i="25"/>
  <c r="K18" i="25"/>
  <c r="B19" i="25"/>
  <c r="C19" i="25"/>
  <c r="J19" i="25"/>
  <c r="K19" i="25"/>
  <c r="B20" i="25"/>
  <c r="C20" i="25"/>
  <c r="J20" i="25"/>
  <c r="K20" i="25"/>
  <c r="B21" i="25"/>
  <c r="C21" i="25"/>
  <c r="J21" i="25"/>
  <c r="K21" i="25"/>
  <c r="B22" i="25"/>
  <c r="C22" i="25"/>
  <c r="J22" i="25"/>
  <c r="K22" i="25"/>
  <c r="B23" i="25"/>
  <c r="C23" i="25"/>
  <c r="J23" i="25"/>
  <c r="K23" i="25"/>
  <c r="B24" i="25"/>
  <c r="C24" i="25"/>
  <c r="J24" i="25"/>
  <c r="K24" i="25"/>
  <c r="B25" i="25"/>
  <c r="C25" i="25"/>
  <c r="J25" i="25"/>
  <c r="K25" i="25"/>
  <c r="B26" i="25"/>
  <c r="C26" i="25"/>
  <c r="J26" i="25"/>
  <c r="K26" i="25"/>
  <c r="B27" i="25"/>
  <c r="C27" i="25"/>
  <c r="J27" i="25"/>
  <c r="K27" i="25"/>
  <c r="B28" i="25"/>
  <c r="C28" i="25"/>
  <c r="J28" i="25"/>
  <c r="K28" i="25"/>
  <c r="B29" i="25"/>
  <c r="C29" i="25"/>
  <c r="D29" i="25"/>
  <c r="K29" i="25"/>
  <c r="L29" i="25"/>
  <c r="B30" i="25"/>
  <c r="C30" i="25"/>
  <c r="J30" i="25"/>
  <c r="L30" i="25"/>
  <c r="B31" i="25"/>
  <c r="C31" i="25"/>
  <c r="J31" i="25"/>
  <c r="L31" i="25"/>
  <c r="K31" i="25"/>
  <c r="B32" i="25"/>
  <c r="C32" i="25"/>
  <c r="D32" i="25"/>
  <c r="J32" i="25"/>
  <c r="L32" i="25"/>
  <c r="K32" i="25"/>
  <c r="B33" i="25"/>
  <c r="C33" i="25"/>
  <c r="J33" i="25"/>
  <c r="K33" i="25"/>
  <c r="B34" i="25"/>
  <c r="C34" i="25"/>
  <c r="J34" i="25"/>
  <c r="K34" i="25"/>
  <c r="B35" i="25"/>
  <c r="D35" i="25"/>
  <c r="C35" i="25"/>
  <c r="L35" i="25"/>
  <c r="B36" i="25"/>
  <c r="C36" i="25"/>
  <c r="L36" i="25"/>
  <c r="B37" i="25"/>
  <c r="C37" i="25"/>
  <c r="L37" i="25"/>
  <c r="B38" i="25"/>
  <c r="C38" i="25"/>
  <c r="L38" i="25"/>
  <c r="B39" i="25"/>
  <c r="C39" i="25"/>
  <c r="L39" i="25"/>
  <c r="B40" i="25"/>
  <c r="C40" i="25"/>
  <c r="L40" i="25"/>
  <c r="B41" i="25"/>
  <c r="C41" i="25"/>
  <c r="L41" i="25"/>
  <c r="B42" i="25"/>
  <c r="C42" i="25"/>
  <c r="L42" i="25"/>
  <c r="B43" i="25"/>
  <c r="D43" i="25"/>
  <c r="C43" i="25"/>
  <c r="L43" i="25"/>
  <c r="B44" i="25"/>
  <c r="C44" i="25"/>
  <c r="D44" i="25"/>
  <c r="B45" i="25"/>
  <c r="C45" i="25"/>
  <c r="B46" i="25"/>
  <c r="C46" i="25"/>
  <c r="B47" i="25"/>
  <c r="C47" i="25"/>
  <c r="L47" i="25"/>
  <c r="B48" i="25"/>
  <c r="C48" i="25"/>
  <c r="D48" i="25"/>
  <c r="L48" i="25"/>
  <c r="B49" i="25"/>
  <c r="C49" i="25"/>
  <c r="D49" i="25"/>
  <c r="L49" i="25"/>
  <c r="B50" i="25"/>
  <c r="C50" i="25"/>
  <c r="L50" i="25"/>
  <c r="L51" i="25"/>
  <c r="D52" i="25"/>
  <c r="L52" i="25"/>
  <c r="L53" i="25"/>
  <c r="L54" i="25"/>
  <c r="L55" i="25"/>
  <c r="L56" i="25"/>
  <c r="L57" i="25"/>
  <c r="B66" i="25"/>
  <c r="C66" i="25"/>
  <c r="D66" i="25"/>
  <c r="E66" i="25"/>
  <c r="F66" i="25"/>
  <c r="G66" i="25"/>
  <c r="B67" i="25"/>
  <c r="C67" i="25"/>
  <c r="D67" i="25"/>
  <c r="E67" i="25"/>
  <c r="G67" i="25"/>
  <c r="B68" i="25"/>
  <c r="C68" i="25"/>
  <c r="F68" i="25"/>
  <c r="D68" i="25"/>
  <c r="E68" i="25"/>
  <c r="G68" i="25"/>
  <c r="B69" i="25"/>
  <c r="B86" i="25"/>
  <c r="C69" i="25"/>
  <c r="D69" i="25"/>
  <c r="E69" i="25"/>
  <c r="G69" i="25"/>
  <c r="B70" i="25"/>
  <c r="C70" i="25"/>
  <c r="D70" i="25"/>
  <c r="E70" i="25"/>
  <c r="F70" i="25"/>
  <c r="K70" i="25"/>
  <c r="G70" i="25"/>
  <c r="B71" i="25"/>
  <c r="C71" i="25"/>
  <c r="D71" i="25"/>
  <c r="E71" i="25"/>
  <c r="G71" i="25"/>
  <c r="B72" i="25"/>
  <c r="C72" i="25"/>
  <c r="D72" i="25"/>
  <c r="E72" i="25"/>
  <c r="G72" i="25"/>
  <c r="B73" i="25"/>
  <c r="C73" i="25"/>
  <c r="D73" i="25"/>
  <c r="E73" i="25"/>
  <c r="G73" i="25"/>
  <c r="B74" i="25"/>
  <c r="C74" i="25"/>
  <c r="D74" i="25"/>
  <c r="E74" i="25"/>
  <c r="F74" i="25"/>
  <c r="K74" i="25"/>
  <c r="G74" i="25"/>
  <c r="B75" i="25"/>
  <c r="C75" i="25"/>
  <c r="D75" i="25"/>
  <c r="E75" i="25"/>
  <c r="G75" i="25"/>
  <c r="B76" i="25"/>
  <c r="C76" i="25"/>
  <c r="D76" i="25"/>
  <c r="E76" i="25"/>
  <c r="G76" i="25"/>
  <c r="B77" i="25"/>
  <c r="C77" i="25"/>
  <c r="D77" i="25"/>
  <c r="F77" i="25"/>
  <c r="K77" i="25"/>
  <c r="E77" i="25"/>
  <c r="G77" i="25"/>
  <c r="B78" i="25"/>
  <c r="C78" i="25"/>
  <c r="F78" i="25"/>
  <c r="K78" i="25"/>
  <c r="D78" i="25"/>
  <c r="E78" i="25"/>
  <c r="G78" i="25"/>
  <c r="B79" i="25"/>
  <c r="C79" i="25"/>
  <c r="D79" i="25"/>
  <c r="E79" i="25"/>
  <c r="G79" i="25"/>
  <c r="B80" i="25"/>
  <c r="C80" i="25"/>
  <c r="D80" i="25"/>
  <c r="E80" i="25"/>
  <c r="G80" i="25"/>
  <c r="B81" i="25"/>
  <c r="C81" i="25"/>
  <c r="D81" i="25"/>
  <c r="E81" i="25"/>
  <c r="F81" i="25"/>
  <c r="G81" i="25"/>
  <c r="B82" i="25"/>
  <c r="C82" i="25"/>
  <c r="F82" i="25"/>
  <c r="K82" i="25"/>
  <c r="D82" i="25"/>
  <c r="E82" i="25"/>
  <c r="G82" i="25"/>
  <c r="B83" i="25"/>
  <c r="C83" i="25"/>
  <c r="D83" i="25"/>
  <c r="E83" i="25"/>
  <c r="G83" i="25"/>
  <c r="K83" i="25"/>
  <c r="B84" i="25"/>
  <c r="C84" i="25"/>
  <c r="D84" i="25"/>
  <c r="E84" i="25"/>
  <c r="G84" i="25"/>
  <c r="B85" i="25"/>
  <c r="C85" i="25"/>
  <c r="D85" i="25"/>
  <c r="F85" i="25"/>
  <c r="E85" i="25"/>
  <c r="G85" i="25"/>
  <c r="C91" i="25"/>
  <c r="D91" i="25"/>
  <c r="E91" i="25"/>
  <c r="F91" i="25"/>
  <c r="G91" i="25"/>
  <c r="H91" i="25"/>
  <c r="I91" i="25"/>
  <c r="I93" i="25"/>
  <c r="J91" i="25"/>
  <c r="C92" i="25"/>
  <c r="D92" i="25"/>
  <c r="E92" i="25"/>
  <c r="E93" i="25"/>
  <c r="F92" i="25"/>
  <c r="G92" i="25"/>
  <c r="H92" i="25"/>
  <c r="H93" i="25"/>
  <c r="I92" i="25"/>
  <c r="J92" i="25"/>
  <c r="C94" i="25"/>
  <c r="D94" i="25"/>
  <c r="E94" i="25"/>
  <c r="F94" i="25"/>
  <c r="G94" i="25"/>
  <c r="H94" i="25"/>
  <c r="K94" i="25"/>
  <c r="I94" i="25"/>
  <c r="J94" i="25"/>
  <c r="C95" i="25"/>
  <c r="D95" i="25"/>
  <c r="D97" i="25"/>
  <c r="E95" i="25"/>
  <c r="E97" i="25"/>
  <c r="F95" i="25"/>
  <c r="G95" i="25"/>
  <c r="H95" i="25"/>
  <c r="H97" i="25"/>
  <c r="I95" i="25"/>
  <c r="J95" i="25"/>
  <c r="C96" i="25"/>
  <c r="C97" i="25"/>
  <c r="D96" i="25"/>
  <c r="E96" i="25"/>
  <c r="F96" i="25"/>
  <c r="F97" i="25"/>
  <c r="G96" i="25"/>
  <c r="H96" i="25"/>
  <c r="I96" i="25"/>
  <c r="J96" i="25"/>
  <c r="J97" i="25"/>
  <c r="C98" i="25"/>
  <c r="D98" i="25"/>
  <c r="E98" i="25"/>
  <c r="F98" i="25"/>
  <c r="G98" i="25"/>
  <c r="H98" i="25"/>
  <c r="I98" i="25"/>
  <c r="J98" i="25"/>
  <c r="C99" i="25"/>
  <c r="D99" i="25"/>
  <c r="E99" i="25"/>
  <c r="F99" i="25"/>
  <c r="G99" i="25"/>
  <c r="H99" i="25"/>
  <c r="I99" i="25"/>
  <c r="J99" i="25"/>
  <c r="F102" i="25"/>
  <c r="G102" i="25"/>
  <c r="F103" i="25"/>
  <c r="G103" i="25"/>
  <c r="F104" i="25"/>
  <c r="G104" i="25"/>
  <c r="F105" i="25"/>
  <c r="F107" i="25"/>
  <c r="G105" i="25"/>
  <c r="F106" i="25"/>
  <c r="G106" i="25"/>
  <c r="F108" i="25"/>
  <c r="G108" i="25"/>
  <c r="F109" i="25"/>
  <c r="G109" i="25"/>
  <c r="F110" i="25"/>
  <c r="G110" i="25"/>
  <c r="F111" i="25"/>
  <c r="G111" i="25"/>
  <c r="F113" i="25"/>
  <c r="G113" i="25"/>
  <c r="B7" i="24"/>
  <c r="E7" i="24"/>
  <c r="J7" i="24"/>
  <c r="B8" i="24"/>
  <c r="G8" i="24"/>
  <c r="F9" i="24"/>
  <c r="B13" i="24"/>
  <c r="D13" i="24"/>
  <c r="C13" i="24"/>
  <c r="J13" i="24"/>
  <c r="K13" i="24"/>
  <c r="L13" i="24"/>
  <c r="B14" i="24"/>
  <c r="D14" i="24"/>
  <c r="C14" i="24"/>
  <c r="J14" i="24"/>
  <c r="K14" i="24"/>
  <c r="L14" i="24"/>
  <c r="B15" i="24"/>
  <c r="C15" i="24"/>
  <c r="J15" i="24"/>
  <c r="K15" i="24"/>
  <c r="L15" i="24"/>
  <c r="B16" i="24"/>
  <c r="C16" i="24"/>
  <c r="J16" i="24"/>
  <c r="L16" i="24"/>
  <c r="K16" i="24"/>
  <c r="B17" i="24"/>
  <c r="D17" i="24"/>
  <c r="C17" i="24"/>
  <c r="J17" i="24"/>
  <c r="K17" i="24"/>
  <c r="B18" i="24"/>
  <c r="C18" i="24"/>
  <c r="J18" i="24"/>
  <c r="K18" i="24"/>
  <c r="B19" i="24"/>
  <c r="C19" i="24"/>
  <c r="J19" i="24"/>
  <c r="K19" i="24"/>
  <c r="L19" i="24"/>
  <c r="B20" i="24"/>
  <c r="D20" i="24"/>
  <c r="C20" i="24"/>
  <c r="J20" i="24"/>
  <c r="K20" i="24"/>
  <c r="L20" i="24"/>
  <c r="B21" i="24"/>
  <c r="C21" i="24"/>
  <c r="D21" i="24"/>
  <c r="J21" i="24"/>
  <c r="K21" i="24"/>
  <c r="B22" i="24"/>
  <c r="D22" i="24"/>
  <c r="C22" i="24"/>
  <c r="J22" i="24"/>
  <c r="K22" i="24"/>
  <c r="L22" i="24"/>
  <c r="B23" i="24"/>
  <c r="D23" i="24"/>
  <c r="C23" i="24"/>
  <c r="J23" i="24"/>
  <c r="L23" i="24"/>
  <c r="K23" i="24"/>
  <c r="B24" i="24"/>
  <c r="C24" i="24"/>
  <c r="D24" i="24"/>
  <c r="J24" i="24"/>
  <c r="K24" i="24"/>
  <c r="B25" i="24"/>
  <c r="D25" i="24"/>
  <c r="C25" i="24"/>
  <c r="J25" i="24"/>
  <c r="K25" i="24"/>
  <c r="L25" i="24"/>
  <c r="B26" i="24"/>
  <c r="C26" i="24"/>
  <c r="J26" i="24"/>
  <c r="K26" i="24"/>
  <c r="B27" i="24"/>
  <c r="C27" i="24"/>
  <c r="J27" i="24"/>
  <c r="K27" i="24"/>
  <c r="B28" i="24"/>
  <c r="C28" i="24"/>
  <c r="J28" i="24"/>
  <c r="K28" i="24"/>
  <c r="B29" i="24"/>
  <c r="C29" i="24"/>
  <c r="K29" i="24"/>
  <c r="L29" i="24"/>
  <c r="B30" i="24"/>
  <c r="C30" i="24"/>
  <c r="J30" i="24"/>
  <c r="L30" i="24"/>
  <c r="B31" i="24"/>
  <c r="C31" i="24"/>
  <c r="J31" i="24"/>
  <c r="K31" i="24"/>
  <c r="L31" i="24"/>
  <c r="B32" i="24"/>
  <c r="C32" i="24"/>
  <c r="J32" i="24"/>
  <c r="K32" i="24"/>
  <c r="L32" i="24"/>
  <c r="B33" i="24"/>
  <c r="D33" i="24"/>
  <c r="C33" i="24"/>
  <c r="J33" i="24"/>
  <c r="K33" i="24"/>
  <c r="B34" i="24"/>
  <c r="C34" i="24"/>
  <c r="J34" i="24"/>
  <c r="L34" i="24"/>
  <c r="K34" i="24"/>
  <c r="B35" i="24"/>
  <c r="C35" i="24"/>
  <c r="L35" i="24"/>
  <c r="B36" i="24"/>
  <c r="C36" i="24"/>
  <c r="L36" i="24"/>
  <c r="B37" i="24"/>
  <c r="C37" i="24"/>
  <c r="L37" i="24"/>
  <c r="B38" i="24"/>
  <c r="C38" i="24"/>
  <c r="L38" i="24"/>
  <c r="B39" i="24"/>
  <c r="D39" i="24"/>
  <c r="C39" i="24"/>
  <c r="L39" i="24"/>
  <c r="B40" i="24"/>
  <c r="D40" i="24"/>
  <c r="C40" i="24"/>
  <c r="L40" i="24"/>
  <c r="B41" i="24"/>
  <c r="D41" i="24"/>
  <c r="C41" i="24"/>
  <c r="L41" i="24"/>
  <c r="B42" i="24"/>
  <c r="D42" i="24"/>
  <c r="C42" i="24"/>
  <c r="L42" i="24"/>
  <c r="B43" i="24"/>
  <c r="D43" i="24"/>
  <c r="C43" i="24"/>
  <c r="L43" i="24"/>
  <c r="B44" i="24"/>
  <c r="D44" i="24"/>
  <c r="C44" i="24"/>
  <c r="B45" i="24"/>
  <c r="C45" i="24"/>
  <c r="B46" i="24"/>
  <c r="C46" i="24"/>
  <c r="B47" i="24"/>
  <c r="D47" i="24"/>
  <c r="C47" i="24"/>
  <c r="L47" i="24"/>
  <c r="B48" i="24"/>
  <c r="C48" i="24"/>
  <c r="L48" i="24"/>
  <c r="B49" i="24"/>
  <c r="D49" i="24"/>
  <c r="C49" i="24"/>
  <c r="L49" i="24"/>
  <c r="B50" i="24"/>
  <c r="D50" i="24"/>
  <c r="C50" i="24"/>
  <c r="L50" i="24"/>
  <c r="L51" i="24"/>
  <c r="D52" i="24"/>
  <c r="L52" i="24"/>
  <c r="L53" i="24"/>
  <c r="L54" i="24"/>
  <c r="L55" i="24"/>
  <c r="L56" i="24"/>
  <c r="L57" i="24"/>
  <c r="B66" i="24"/>
  <c r="C66" i="24"/>
  <c r="F66" i="24"/>
  <c r="D66" i="24"/>
  <c r="E66" i="24"/>
  <c r="G66" i="24"/>
  <c r="B67" i="24"/>
  <c r="C67" i="24"/>
  <c r="D67" i="24"/>
  <c r="E67" i="24"/>
  <c r="G67" i="24"/>
  <c r="B68" i="24"/>
  <c r="C68" i="24"/>
  <c r="D68" i="24"/>
  <c r="F68" i="24"/>
  <c r="K68" i="24"/>
  <c r="E68" i="24"/>
  <c r="G68" i="24"/>
  <c r="B69" i="24"/>
  <c r="C69" i="24"/>
  <c r="D69" i="24"/>
  <c r="E69" i="24"/>
  <c r="G69" i="24"/>
  <c r="B70" i="24"/>
  <c r="C70" i="24"/>
  <c r="D70" i="24"/>
  <c r="E70" i="24"/>
  <c r="F70" i="24"/>
  <c r="G70" i="24"/>
  <c r="B71" i="24"/>
  <c r="C71" i="24"/>
  <c r="D71" i="24"/>
  <c r="F71" i="24"/>
  <c r="E71" i="24"/>
  <c r="G71" i="24"/>
  <c r="B72" i="24"/>
  <c r="C72" i="24"/>
  <c r="D72" i="24"/>
  <c r="E72" i="24"/>
  <c r="G72" i="24"/>
  <c r="T72" i="24"/>
  <c r="B73" i="24"/>
  <c r="C73" i="24"/>
  <c r="D73" i="24"/>
  <c r="E73" i="24"/>
  <c r="G73" i="24"/>
  <c r="T73" i="24"/>
  <c r="B74" i="24"/>
  <c r="C74" i="24"/>
  <c r="F74" i="24"/>
  <c r="K74" i="24"/>
  <c r="D74" i="24"/>
  <c r="E74" i="24"/>
  <c r="G74" i="24"/>
  <c r="B75" i="24"/>
  <c r="C75" i="24"/>
  <c r="D75" i="24"/>
  <c r="E75" i="24"/>
  <c r="G75" i="24"/>
  <c r="B76" i="24"/>
  <c r="C76" i="24"/>
  <c r="D76" i="24"/>
  <c r="E76" i="24"/>
  <c r="G76" i="24"/>
  <c r="B77" i="24"/>
  <c r="C77" i="24"/>
  <c r="D77" i="24"/>
  <c r="E77" i="24"/>
  <c r="F77" i="24"/>
  <c r="K77" i="24"/>
  <c r="G77" i="24"/>
  <c r="B78" i="24"/>
  <c r="C78" i="24"/>
  <c r="D78" i="24"/>
  <c r="E78" i="24"/>
  <c r="G78" i="24"/>
  <c r="B79" i="24"/>
  <c r="C79" i="24"/>
  <c r="F79" i="24"/>
  <c r="D79" i="24"/>
  <c r="E79" i="24"/>
  <c r="G79" i="24"/>
  <c r="B80" i="24"/>
  <c r="C80" i="24"/>
  <c r="D80" i="24"/>
  <c r="E80" i="24"/>
  <c r="F80" i="24"/>
  <c r="K80" i="24"/>
  <c r="G80" i="24"/>
  <c r="B81" i="24"/>
  <c r="C81" i="24"/>
  <c r="D81" i="24"/>
  <c r="F81" i="24"/>
  <c r="K81" i="24"/>
  <c r="E81" i="24"/>
  <c r="G81" i="24"/>
  <c r="B82" i="24"/>
  <c r="C82" i="24"/>
  <c r="D82" i="24"/>
  <c r="E82" i="24"/>
  <c r="G82" i="24"/>
  <c r="B83" i="24"/>
  <c r="C83" i="24"/>
  <c r="D83" i="24"/>
  <c r="E83" i="24"/>
  <c r="G83" i="24"/>
  <c r="B84" i="24"/>
  <c r="C84" i="24"/>
  <c r="D84" i="24"/>
  <c r="E84" i="24"/>
  <c r="G84" i="24"/>
  <c r="B85" i="24"/>
  <c r="C85" i="24"/>
  <c r="D85" i="24"/>
  <c r="E85" i="24"/>
  <c r="G85" i="24"/>
  <c r="C91" i="24"/>
  <c r="D91" i="24"/>
  <c r="E91" i="24"/>
  <c r="F91" i="24"/>
  <c r="G91" i="24"/>
  <c r="H91" i="24"/>
  <c r="I91" i="24"/>
  <c r="J91" i="24"/>
  <c r="C92" i="24"/>
  <c r="D92" i="24"/>
  <c r="E92" i="24"/>
  <c r="F92" i="24"/>
  <c r="G92" i="24"/>
  <c r="H92" i="24"/>
  <c r="I92" i="24"/>
  <c r="I93" i="24"/>
  <c r="J92" i="24"/>
  <c r="C93" i="24"/>
  <c r="D93" i="24"/>
  <c r="E93" i="24"/>
  <c r="G93" i="24"/>
  <c r="H93" i="24"/>
  <c r="J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C96" i="24"/>
  <c r="D96" i="24"/>
  <c r="E96" i="24"/>
  <c r="F96" i="24"/>
  <c r="G96" i="24"/>
  <c r="K96" i="24"/>
  <c r="H96" i="24"/>
  <c r="I96" i="24"/>
  <c r="J96" i="24"/>
  <c r="D97" i="24"/>
  <c r="E97" i="24"/>
  <c r="H97" i="24"/>
  <c r="I97" i="24"/>
  <c r="J97" i="24"/>
  <c r="C98" i="24"/>
  <c r="D98" i="24"/>
  <c r="E98" i="24"/>
  <c r="F98" i="24"/>
  <c r="G98" i="24"/>
  <c r="H98" i="24"/>
  <c r="I98" i="24"/>
  <c r="J98" i="24"/>
  <c r="C99" i="24"/>
  <c r="D99" i="24"/>
  <c r="E99" i="24"/>
  <c r="F99" i="24"/>
  <c r="G99" i="24"/>
  <c r="H99" i="24"/>
  <c r="I99" i="24"/>
  <c r="J99" i="24"/>
  <c r="F102" i="24"/>
  <c r="G102" i="24"/>
  <c r="F103" i="24"/>
  <c r="G103" i="24"/>
  <c r="F104" i="24"/>
  <c r="G104" i="24"/>
  <c r="F105" i="24"/>
  <c r="G105" i="24"/>
  <c r="F106" i="24"/>
  <c r="G106" i="24"/>
  <c r="F107" i="24"/>
  <c r="F108" i="24"/>
  <c r="G108" i="24"/>
  <c r="F109" i="24"/>
  <c r="G109" i="24"/>
  <c r="F110" i="24"/>
  <c r="G110" i="24"/>
  <c r="F111" i="24"/>
  <c r="G111" i="24"/>
  <c r="F112" i="24"/>
  <c r="F113" i="24"/>
  <c r="G113" i="24"/>
  <c r="B7" i="23"/>
  <c r="E7" i="23"/>
  <c r="J7" i="23"/>
  <c r="B8" i="23"/>
  <c r="G8" i="23"/>
  <c r="F9" i="23"/>
  <c r="B13" i="23"/>
  <c r="C13" i="23"/>
  <c r="D13" i="23"/>
  <c r="J13" i="23"/>
  <c r="K13" i="23"/>
  <c r="L13" i="23"/>
  <c r="B14" i="23"/>
  <c r="C14" i="23"/>
  <c r="D14" i="23"/>
  <c r="J14" i="23"/>
  <c r="K14" i="23"/>
  <c r="L14" i="23"/>
  <c r="B15" i="23"/>
  <c r="C15" i="23"/>
  <c r="D15" i="23"/>
  <c r="J15" i="23"/>
  <c r="K15" i="23"/>
  <c r="L15" i="23"/>
  <c r="B16" i="23"/>
  <c r="C16" i="23"/>
  <c r="D16" i="23"/>
  <c r="J16" i="23"/>
  <c r="K16" i="23"/>
  <c r="L16" i="23"/>
  <c r="B17" i="23"/>
  <c r="C17" i="23"/>
  <c r="D17" i="23"/>
  <c r="J17" i="23"/>
  <c r="K17" i="23"/>
  <c r="L17" i="23"/>
  <c r="B18" i="23"/>
  <c r="C18" i="23"/>
  <c r="D18" i="23"/>
  <c r="J18" i="23"/>
  <c r="K18" i="23"/>
  <c r="L18" i="23"/>
  <c r="B19" i="23"/>
  <c r="C19" i="23"/>
  <c r="D19" i="23"/>
  <c r="J19" i="23"/>
  <c r="K19" i="23"/>
  <c r="L19" i="23"/>
  <c r="B20" i="23"/>
  <c r="C20" i="23"/>
  <c r="D20" i="23"/>
  <c r="J20" i="23"/>
  <c r="K20" i="23"/>
  <c r="L20" i="23"/>
  <c r="B21" i="23"/>
  <c r="C21" i="23"/>
  <c r="D21" i="23"/>
  <c r="J21" i="23"/>
  <c r="K21" i="23"/>
  <c r="L21" i="23"/>
  <c r="B22" i="23"/>
  <c r="C22" i="23"/>
  <c r="D22" i="23"/>
  <c r="J22" i="23"/>
  <c r="K22" i="23"/>
  <c r="L22" i="23"/>
  <c r="B23" i="23"/>
  <c r="C23" i="23"/>
  <c r="D23" i="23"/>
  <c r="J23" i="23"/>
  <c r="K23" i="23"/>
  <c r="L23" i="23"/>
  <c r="B24" i="23"/>
  <c r="C24" i="23"/>
  <c r="D24" i="23"/>
  <c r="J24" i="23"/>
  <c r="K24" i="23"/>
  <c r="L24" i="23"/>
  <c r="B25" i="23"/>
  <c r="C25" i="23"/>
  <c r="D25" i="23"/>
  <c r="J25" i="23"/>
  <c r="K25" i="23"/>
  <c r="L25" i="23"/>
  <c r="B26" i="23"/>
  <c r="C26" i="23"/>
  <c r="D26" i="23"/>
  <c r="J26" i="23"/>
  <c r="K26" i="23"/>
  <c r="L26" i="23"/>
  <c r="B27" i="23"/>
  <c r="C27" i="23"/>
  <c r="D27" i="23"/>
  <c r="J27" i="23"/>
  <c r="K27" i="23"/>
  <c r="L27" i="23"/>
  <c r="B28" i="23"/>
  <c r="C28" i="23"/>
  <c r="D28" i="23"/>
  <c r="J28" i="23"/>
  <c r="K28" i="23"/>
  <c r="L28" i="23"/>
  <c r="B29" i="23"/>
  <c r="C29" i="23"/>
  <c r="D29" i="23"/>
  <c r="K29" i="23"/>
  <c r="L29" i="23"/>
  <c r="B30" i="23"/>
  <c r="C30" i="23"/>
  <c r="D30" i="23"/>
  <c r="J30" i="23"/>
  <c r="L30" i="23"/>
  <c r="B31" i="23"/>
  <c r="C31" i="23"/>
  <c r="D31" i="23"/>
  <c r="J31" i="23"/>
  <c r="K31" i="23"/>
  <c r="L31" i="23"/>
  <c r="B32" i="23"/>
  <c r="C32" i="23"/>
  <c r="D32" i="23"/>
  <c r="J32" i="23"/>
  <c r="K32" i="23"/>
  <c r="L32" i="23"/>
  <c r="B33" i="23"/>
  <c r="C33" i="23"/>
  <c r="D33" i="23"/>
  <c r="J33" i="23"/>
  <c r="K33" i="23"/>
  <c r="L33" i="23"/>
  <c r="B34" i="23"/>
  <c r="C34" i="23"/>
  <c r="D34" i="23"/>
  <c r="J34" i="23"/>
  <c r="K34" i="23"/>
  <c r="L34" i="23"/>
  <c r="B35" i="23"/>
  <c r="C35" i="23"/>
  <c r="D35" i="23"/>
  <c r="L35" i="23"/>
  <c r="B36" i="23"/>
  <c r="C36" i="23"/>
  <c r="D36" i="23"/>
  <c r="L36" i="23"/>
  <c r="B37" i="23"/>
  <c r="C37" i="23"/>
  <c r="D37" i="23"/>
  <c r="L37" i="23"/>
  <c r="B38" i="23"/>
  <c r="C38" i="23"/>
  <c r="D38" i="23"/>
  <c r="L38" i="23"/>
  <c r="B39" i="23"/>
  <c r="C39" i="23"/>
  <c r="D39" i="23"/>
  <c r="L39" i="23"/>
  <c r="B40" i="23"/>
  <c r="C40" i="23"/>
  <c r="D40" i="23"/>
  <c r="L40" i="23"/>
  <c r="B41" i="23"/>
  <c r="C41" i="23"/>
  <c r="D41" i="23"/>
  <c r="L41" i="23"/>
  <c r="B42" i="23"/>
  <c r="C42" i="23"/>
  <c r="D42" i="23"/>
  <c r="L42" i="23"/>
  <c r="B43" i="23"/>
  <c r="C43" i="23"/>
  <c r="D43" i="23"/>
  <c r="L43" i="23"/>
  <c r="B44" i="23"/>
  <c r="C44" i="23"/>
  <c r="D44" i="23"/>
  <c r="B45" i="23"/>
  <c r="C45" i="23"/>
  <c r="D45" i="23"/>
  <c r="B46" i="23"/>
  <c r="C46" i="23"/>
  <c r="D46" i="23"/>
  <c r="B47" i="23"/>
  <c r="C47" i="23"/>
  <c r="D47" i="23"/>
  <c r="L47" i="23"/>
  <c r="B48" i="23"/>
  <c r="C48" i="23"/>
  <c r="D48" i="23"/>
  <c r="L48" i="23"/>
  <c r="B49" i="23"/>
  <c r="C49" i="23"/>
  <c r="D49" i="23"/>
  <c r="L49" i="23"/>
  <c r="B50" i="23"/>
  <c r="C50" i="23"/>
  <c r="D50" i="23"/>
  <c r="L50" i="23"/>
  <c r="B51" i="23"/>
  <c r="C51" i="23"/>
  <c r="D51" i="23"/>
  <c r="L51" i="23"/>
  <c r="D52" i="23"/>
  <c r="L52" i="23"/>
  <c r="D53" i="23"/>
  <c r="L53" i="23"/>
  <c r="L54" i="23"/>
  <c r="L55" i="23"/>
  <c r="L56" i="23"/>
  <c r="L57" i="23"/>
  <c r="T65" i="23"/>
  <c r="B66" i="23"/>
  <c r="C66" i="23"/>
  <c r="D66" i="23"/>
  <c r="E66" i="23"/>
  <c r="F66" i="23"/>
  <c r="G66" i="23"/>
  <c r="H66" i="23"/>
  <c r="I66" i="23"/>
  <c r="J66" i="23"/>
  <c r="K66" i="23"/>
  <c r="L66" i="23"/>
  <c r="N66" i="23"/>
  <c r="B67" i="23"/>
  <c r="C67" i="23"/>
  <c r="D67" i="23"/>
  <c r="E67" i="23"/>
  <c r="F67" i="23"/>
  <c r="G67" i="23"/>
  <c r="H67" i="23"/>
  <c r="I67" i="23"/>
  <c r="J67" i="23"/>
  <c r="K67" i="23"/>
  <c r="L67" i="23"/>
  <c r="B68" i="23"/>
  <c r="C68" i="23"/>
  <c r="D68" i="23"/>
  <c r="E68" i="23"/>
  <c r="F68" i="23"/>
  <c r="G68" i="23"/>
  <c r="H68" i="23"/>
  <c r="I68" i="23"/>
  <c r="J68" i="23"/>
  <c r="K68" i="23"/>
  <c r="L68" i="23"/>
  <c r="B69" i="23"/>
  <c r="C69" i="23"/>
  <c r="D69" i="23"/>
  <c r="E69" i="23"/>
  <c r="F69" i="23"/>
  <c r="G69" i="23"/>
  <c r="H69" i="23"/>
  <c r="I69" i="23"/>
  <c r="J69" i="23"/>
  <c r="K69" i="23"/>
  <c r="L69" i="23"/>
  <c r="T69" i="23"/>
  <c r="B70" i="23"/>
  <c r="C70" i="23"/>
  <c r="D70" i="23"/>
  <c r="E70" i="23"/>
  <c r="F70" i="23"/>
  <c r="G70" i="23"/>
  <c r="H70" i="23"/>
  <c r="I70" i="23"/>
  <c r="J70" i="23"/>
  <c r="K70" i="23"/>
  <c r="L70" i="23"/>
  <c r="T70" i="23"/>
  <c r="B71" i="23"/>
  <c r="C71" i="23"/>
  <c r="D71" i="23"/>
  <c r="E71" i="23"/>
  <c r="F71" i="23"/>
  <c r="G71" i="23"/>
  <c r="H71" i="23"/>
  <c r="I71" i="23"/>
  <c r="J71" i="23"/>
  <c r="K71" i="23"/>
  <c r="L71" i="23"/>
  <c r="T71" i="23"/>
  <c r="B72" i="23"/>
  <c r="C72" i="23"/>
  <c r="D72" i="23"/>
  <c r="E72" i="23"/>
  <c r="F72" i="23"/>
  <c r="G72" i="23"/>
  <c r="H72" i="23"/>
  <c r="I72" i="23"/>
  <c r="J72" i="23"/>
  <c r="K72" i="23"/>
  <c r="L72" i="23"/>
  <c r="B73" i="23"/>
  <c r="C73" i="23"/>
  <c r="D73" i="23"/>
  <c r="E73" i="23"/>
  <c r="F73" i="23"/>
  <c r="G73" i="23"/>
  <c r="H73" i="23"/>
  <c r="I73" i="23"/>
  <c r="J73" i="23"/>
  <c r="K73" i="23"/>
  <c r="L73" i="23"/>
  <c r="B74" i="23"/>
  <c r="C74" i="23"/>
  <c r="D74" i="23"/>
  <c r="E74" i="23"/>
  <c r="F74" i="23"/>
  <c r="G74" i="23"/>
  <c r="H74" i="23"/>
  <c r="I74" i="23"/>
  <c r="J74" i="23"/>
  <c r="K74" i="23"/>
  <c r="L74" i="23"/>
  <c r="B75" i="23"/>
  <c r="C75" i="23"/>
  <c r="D75" i="23"/>
  <c r="E75" i="23"/>
  <c r="F75" i="23"/>
  <c r="G75" i="23"/>
  <c r="H75" i="23"/>
  <c r="I75" i="23"/>
  <c r="J75" i="23"/>
  <c r="K75" i="23"/>
  <c r="L75" i="23"/>
  <c r="B76" i="23"/>
  <c r="C76" i="23"/>
  <c r="D76" i="23"/>
  <c r="E76" i="23"/>
  <c r="F76" i="23"/>
  <c r="G76" i="23"/>
  <c r="H76" i="23"/>
  <c r="I76" i="23"/>
  <c r="J76" i="23"/>
  <c r="K76" i="23"/>
  <c r="L76" i="23"/>
  <c r="B77" i="23"/>
  <c r="C77" i="23"/>
  <c r="D77" i="23"/>
  <c r="E77" i="23"/>
  <c r="F77" i="23"/>
  <c r="G77" i="23"/>
  <c r="H77" i="23"/>
  <c r="I77" i="23"/>
  <c r="J77" i="23"/>
  <c r="K77" i="23"/>
  <c r="L77" i="23"/>
  <c r="B78" i="23"/>
  <c r="C78" i="23"/>
  <c r="D78" i="23"/>
  <c r="E78" i="23"/>
  <c r="F78" i="23"/>
  <c r="G78" i="23"/>
  <c r="H78" i="23"/>
  <c r="I78" i="23"/>
  <c r="J78" i="23"/>
  <c r="K78" i="23"/>
  <c r="L78" i="23"/>
  <c r="B79" i="23"/>
  <c r="C79" i="23"/>
  <c r="D79" i="23"/>
  <c r="E79" i="23"/>
  <c r="F79" i="23"/>
  <c r="G79" i="23"/>
  <c r="H79" i="23"/>
  <c r="I79" i="23"/>
  <c r="J79" i="23"/>
  <c r="K79" i="23"/>
  <c r="L79" i="23"/>
  <c r="B80" i="23"/>
  <c r="C80" i="23"/>
  <c r="D80" i="23"/>
  <c r="E80" i="23"/>
  <c r="F80" i="23"/>
  <c r="G80" i="23"/>
  <c r="H80" i="23"/>
  <c r="I80" i="23"/>
  <c r="J80" i="23"/>
  <c r="K80" i="23"/>
  <c r="L80" i="23"/>
  <c r="B81" i="23"/>
  <c r="C81" i="23"/>
  <c r="D81" i="23"/>
  <c r="E81" i="23"/>
  <c r="F81" i="23"/>
  <c r="G81" i="23"/>
  <c r="H81" i="23"/>
  <c r="I81" i="23"/>
  <c r="J81" i="23"/>
  <c r="K81" i="23"/>
  <c r="L81" i="23"/>
  <c r="B82" i="23"/>
  <c r="C82" i="23"/>
  <c r="D82" i="23"/>
  <c r="E82" i="23"/>
  <c r="F82" i="23"/>
  <c r="G82" i="23"/>
  <c r="H82" i="23"/>
  <c r="I82" i="23"/>
  <c r="J82" i="23"/>
  <c r="K82" i="23"/>
  <c r="L82" i="23"/>
  <c r="B83" i="23"/>
  <c r="C83" i="23"/>
  <c r="D83" i="23"/>
  <c r="E83" i="23"/>
  <c r="F83" i="23"/>
  <c r="G83" i="23"/>
  <c r="H83" i="23"/>
  <c r="I83" i="23"/>
  <c r="J83" i="23"/>
  <c r="K83" i="23"/>
  <c r="L83" i="23"/>
  <c r="B84" i="23"/>
  <c r="C84" i="23"/>
  <c r="D84" i="23"/>
  <c r="E84" i="23"/>
  <c r="F84" i="23"/>
  <c r="G84" i="23"/>
  <c r="H84" i="23"/>
  <c r="I84" i="23"/>
  <c r="J84" i="23"/>
  <c r="K84" i="23"/>
  <c r="L84" i="23"/>
  <c r="B85" i="23"/>
  <c r="C85" i="23"/>
  <c r="D85" i="23"/>
  <c r="E85" i="23"/>
  <c r="F85" i="23"/>
  <c r="G85" i="23"/>
  <c r="H85" i="23"/>
  <c r="I85" i="23"/>
  <c r="J85" i="23"/>
  <c r="K85" i="23"/>
  <c r="L85" i="23"/>
  <c r="B86" i="23"/>
  <c r="C86" i="23"/>
  <c r="D86" i="23"/>
  <c r="E86" i="23"/>
  <c r="F86" i="23"/>
  <c r="G86" i="23"/>
  <c r="H86" i="23"/>
  <c r="I86" i="23"/>
  <c r="J86" i="23"/>
  <c r="K86" i="23"/>
  <c r="L86" i="23"/>
  <c r="C91" i="23"/>
  <c r="D91" i="23"/>
  <c r="E91" i="23"/>
  <c r="F91" i="23"/>
  <c r="G91" i="23"/>
  <c r="H91" i="23"/>
  <c r="I91" i="23"/>
  <c r="J91" i="23"/>
  <c r="K91" i="23"/>
  <c r="C92" i="23"/>
  <c r="D92" i="23"/>
  <c r="E92" i="23"/>
  <c r="F92" i="23"/>
  <c r="G92" i="23"/>
  <c r="H92" i="23"/>
  <c r="I92" i="23"/>
  <c r="J92" i="23"/>
  <c r="K92" i="23"/>
  <c r="C93" i="23"/>
  <c r="D93" i="23"/>
  <c r="E93" i="23"/>
  <c r="F93" i="23"/>
  <c r="G93" i="23"/>
  <c r="H93" i="23"/>
  <c r="I93" i="23"/>
  <c r="J93" i="23"/>
  <c r="K93" i="23"/>
  <c r="C94" i="23"/>
  <c r="D94" i="23"/>
  <c r="E94" i="23"/>
  <c r="F94" i="23"/>
  <c r="G94" i="23"/>
  <c r="H94" i="23"/>
  <c r="I94" i="23"/>
  <c r="J94" i="23"/>
  <c r="K94" i="23"/>
  <c r="C95" i="23"/>
  <c r="D95" i="23"/>
  <c r="E95" i="23"/>
  <c r="F95" i="23"/>
  <c r="G95" i="23"/>
  <c r="H95" i="23"/>
  <c r="I95" i="23"/>
  <c r="J95" i="23"/>
  <c r="K95" i="23"/>
  <c r="C96" i="23"/>
  <c r="D96" i="23"/>
  <c r="E96" i="23"/>
  <c r="F96" i="23"/>
  <c r="G96" i="23"/>
  <c r="H96" i="23"/>
  <c r="I96" i="23"/>
  <c r="J96" i="23"/>
  <c r="K96" i="23"/>
  <c r="C97" i="23"/>
  <c r="D97" i="23"/>
  <c r="E97" i="23"/>
  <c r="F97" i="23"/>
  <c r="G97" i="23"/>
  <c r="H97" i="23"/>
  <c r="I97" i="23"/>
  <c r="J97" i="23"/>
  <c r="K97" i="23"/>
  <c r="C98" i="23"/>
  <c r="D98" i="23"/>
  <c r="E98" i="23"/>
  <c r="F98" i="23"/>
  <c r="G98" i="23"/>
  <c r="H98" i="23"/>
  <c r="I98" i="23"/>
  <c r="J98" i="23"/>
  <c r="K98" i="23"/>
  <c r="C99" i="23"/>
  <c r="D99" i="23"/>
  <c r="E99" i="23"/>
  <c r="F99" i="23"/>
  <c r="G99" i="23"/>
  <c r="H99" i="23"/>
  <c r="I99" i="23"/>
  <c r="J99" i="23"/>
  <c r="K99" i="23"/>
  <c r="F102" i="23"/>
  <c r="G102" i="23"/>
  <c r="F103" i="23"/>
  <c r="G103" i="23"/>
  <c r="F104" i="23"/>
  <c r="G104" i="23"/>
  <c r="F105" i="23"/>
  <c r="G105" i="23"/>
  <c r="F106" i="23"/>
  <c r="G106" i="23"/>
  <c r="F107" i="23"/>
  <c r="F108" i="23"/>
  <c r="G108" i="23"/>
  <c r="F109" i="23"/>
  <c r="G109" i="23"/>
  <c r="F110" i="23"/>
  <c r="G110" i="23"/>
  <c r="F111" i="23"/>
  <c r="G111" i="23"/>
  <c r="F112" i="23"/>
  <c r="F113" i="23"/>
  <c r="G113" i="23"/>
  <c r="B7" i="22"/>
  <c r="E7" i="22"/>
  <c r="J7" i="22"/>
  <c r="B8" i="22"/>
  <c r="G8" i="22"/>
  <c r="B13" i="22"/>
  <c r="C13" i="22"/>
  <c r="D13" i="22"/>
  <c r="J13" i="22"/>
  <c r="K13" i="22"/>
  <c r="L13" i="22"/>
  <c r="B14" i="22"/>
  <c r="C14" i="22"/>
  <c r="D14" i="22"/>
  <c r="J14" i="22"/>
  <c r="K14" i="22"/>
  <c r="L14" i="22"/>
  <c r="B15" i="22"/>
  <c r="C15" i="22"/>
  <c r="D15" i="22"/>
  <c r="J15" i="22"/>
  <c r="K15" i="22"/>
  <c r="L15" i="22"/>
  <c r="B16" i="22"/>
  <c r="C16" i="22"/>
  <c r="D16" i="22"/>
  <c r="J16" i="22"/>
  <c r="K16" i="22"/>
  <c r="L16" i="22"/>
  <c r="P16" i="22"/>
  <c r="B17" i="22"/>
  <c r="C17" i="22"/>
  <c r="D17" i="22"/>
  <c r="J17" i="22"/>
  <c r="K17" i="22"/>
  <c r="L17" i="22"/>
  <c r="B18" i="22"/>
  <c r="C18" i="22"/>
  <c r="D18" i="22"/>
  <c r="J18" i="22"/>
  <c r="K18" i="22"/>
  <c r="L18" i="22"/>
  <c r="B19" i="22"/>
  <c r="C19" i="22"/>
  <c r="D19" i="22"/>
  <c r="J19" i="22"/>
  <c r="K19" i="22"/>
  <c r="L19" i="22"/>
  <c r="B20" i="22"/>
  <c r="C20" i="22"/>
  <c r="D20" i="22"/>
  <c r="J20" i="22"/>
  <c r="K20" i="22"/>
  <c r="L20" i="22"/>
  <c r="B21" i="22"/>
  <c r="C21" i="22"/>
  <c r="D21" i="22"/>
  <c r="J21" i="22"/>
  <c r="K21" i="22"/>
  <c r="L21" i="22"/>
  <c r="B22" i="22"/>
  <c r="C22" i="22"/>
  <c r="D22" i="22"/>
  <c r="J22" i="22"/>
  <c r="K22" i="22"/>
  <c r="L22" i="22"/>
  <c r="B23" i="22"/>
  <c r="C23" i="22"/>
  <c r="D23" i="22"/>
  <c r="J23" i="22"/>
  <c r="K23" i="22"/>
  <c r="L23" i="22"/>
  <c r="B24" i="22"/>
  <c r="C24" i="22"/>
  <c r="D24" i="22"/>
  <c r="J24" i="22"/>
  <c r="K24" i="22"/>
  <c r="L24" i="22"/>
  <c r="C25" i="22"/>
  <c r="D25" i="22"/>
  <c r="J25" i="22"/>
  <c r="K25" i="22"/>
  <c r="L25" i="22"/>
  <c r="B26" i="22"/>
  <c r="C26" i="22"/>
  <c r="D26" i="22"/>
  <c r="J26" i="22"/>
  <c r="K26" i="22"/>
  <c r="L26" i="22"/>
  <c r="B27" i="22"/>
  <c r="C27" i="22"/>
  <c r="D27" i="22"/>
  <c r="J27" i="22"/>
  <c r="K27" i="22"/>
  <c r="L27" i="22"/>
  <c r="B28" i="22"/>
  <c r="C28" i="22"/>
  <c r="D28" i="22"/>
  <c r="J28" i="22"/>
  <c r="K28" i="22"/>
  <c r="L28" i="22"/>
  <c r="B29" i="22"/>
  <c r="C29" i="22"/>
  <c r="D29" i="22"/>
  <c r="J29" i="22"/>
  <c r="K29" i="22"/>
  <c r="L29" i="22"/>
  <c r="B30" i="22"/>
  <c r="C30" i="22"/>
  <c r="D30" i="22"/>
  <c r="J30" i="22"/>
  <c r="K30" i="22"/>
  <c r="L30" i="22"/>
  <c r="B31" i="22"/>
  <c r="C31" i="22"/>
  <c r="D31" i="22"/>
  <c r="J31" i="22"/>
  <c r="K31" i="22"/>
  <c r="L31" i="22"/>
  <c r="B32" i="22"/>
  <c r="C32" i="22"/>
  <c r="D32" i="22"/>
  <c r="J32" i="22"/>
  <c r="K32" i="22"/>
  <c r="L32" i="22"/>
  <c r="B33" i="22"/>
  <c r="C33" i="22"/>
  <c r="D33" i="22"/>
  <c r="J33" i="22"/>
  <c r="K33" i="22"/>
  <c r="L33" i="22"/>
  <c r="B34" i="22"/>
  <c r="C34" i="22"/>
  <c r="D34" i="22"/>
  <c r="J34" i="22"/>
  <c r="K34" i="22"/>
  <c r="L34" i="22"/>
  <c r="B35" i="22"/>
  <c r="C35" i="22"/>
  <c r="D35" i="22"/>
  <c r="L35" i="22"/>
  <c r="B36" i="22"/>
  <c r="D36" i="22"/>
  <c r="L36" i="22"/>
  <c r="B37" i="22"/>
  <c r="C37" i="22"/>
  <c r="D37" i="22"/>
  <c r="L37" i="22"/>
  <c r="B38" i="22"/>
  <c r="D38" i="22"/>
  <c r="L38" i="22"/>
  <c r="B39" i="22"/>
  <c r="D39" i="22"/>
  <c r="L39" i="22"/>
  <c r="B40" i="22"/>
  <c r="C40" i="22"/>
  <c r="D40" i="22"/>
  <c r="L40" i="22"/>
  <c r="B41" i="22"/>
  <c r="D41" i="22"/>
  <c r="L41" i="22"/>
  <c r="B42" i="22"/>
  <c r="C42" i="22"/>
  <c r="D42" i="22"/>
  <c r="L42" i="22"/>
  <c r="B43" i="22"/>
  <c r="C43" i="22"/>
  <c r="D43" i="22"/>
  <c r="L43" i="22"/>
  <c r="B44" i="22"/>
  <c r="C44" i="22"/>
  <c r="D44" i="22"/>
  <c r="B45" i="22"/>
  <c r="C45" i="22"/>
  <c r="D45" i="22"/>
  <c r="B46" i="22"/>
  <c r="C46" i="22"/>
  <c r="D46" i="22"/>
  <c r="B47" i="22"/>
  <c r="C47" i="22"/>
  <c r="D47" i="22"/>
  <c r="L47" i="22"/>
  <c r="B48" i="22"/>
  <c r="C48" i="22"/>
  <c r="D48" i="22"/>
  <c r="L48" i="22"/>
  <c r="B49" i="22"/>
  <c r="C49" i="22"/>
  <c r="D49" i="22"/>
  <c r="L49" i="22"/>
  <c r="B50" i="22"/>
  <c r="C50" i="22"/>
  <c r="D50" i="22"/>
  <c r="L50" i="22"/>
  <c r="B51" i="22"/>
  <c r="C51" i="22"/>
  <c r="D51" i="22"/>
  <c r="L51" i="22"/>
  <c r="D52" i="22"/>
  <c r="L52" i="22"/>
  <c r="D53" i="22"/>
  <c r="L53" i="22"/>
  <c r="L54" i="22"/>
  <c r="L55" i="22"/>
  <c r="L56" i="22"/>
  <c r="L57" i="22"/>
  <c r="T65" i="22"/>
  <c r="B66" i="22"/>
  <c r="C66" i="22"/>
  <c r="D66" i="22"/>
  <c r="E66" i="22"/>
  <c r="F66" i="22"/>
  <c r="G66" i="22"/>
  <c r="H66" i="22"/>
  <c r="I66" i="22"/>
  <c r="J66" i="22"/>
  <c r="K66" i="22"/>
  <c r="L66" i="22"/>
  <c r="N66" i="22"/>
  <c r="T66" i="22"/>
  <c r="B67" i="22"/>
  <c r="C67" i="22"/>
  <c r="D67" i="22"/>
  <c r="E67" i="22"/>
  <c r="F67" i="22"/>
  <c r="G67" i="22"/>
  <c r="H67" i="22"/>
  <c r="I67" i="22"/>
  <c r="J67" i="22"/>
  <c r="K67" i="22"/>
  <c r="L67" i="22"/>
  <c r="T67" i="22"/>
  <c r="C68" i="22"/>
  <c r="D68" i="22"/>
  <c r="E68" i="22"/>
  <c r="F68" i="22"/>
  <c r="G68" i="22"/>
  <c r="H68" i="22"/>
  <c r="I68" i="22"/>
  <c r="J68" i="22"/>
  <c r="K68" i="22"/>
  <c r="L68" i="22"/>
  <c r="T68" i="22"/>
  <c r="B69" i="22"/>
  <c r="C69" i="22"/>
  <c r="D69" i="22"/>
  <c r="E69" i="22"/>
  <c r="F69" i="22"/>
  <c r="G69" i="22"/>
  <c r="H69" i="22"/>
  <c r="I69" i="22"/>
  <c r="J69" i="22"/>
  <c r="K69" i="22"/>
  <c r="L69" i="22"/>
  <c r="C70" i="22"/>
  <c r="D70" i="22"/>
  <c r="E70" i="22"/>
  <c r="F70" i="22"/>
  <c r="G70" i="22"/>
  <c r="H70" i="22"/>
  <c r="I70" i="22"/>
  <c r="J70" i="22"/>
  <c r="K70" i="22"/>
  <c r="L70" i="22"/>
  <c r="B71" i="22"/>
  <c r="C71" i="22"/>
  <c r="D71" i="22"/>
  <c r="E71" i="22"/>
  <c r="F71" i="22"/>
  <c r="G71" i="22"/>
  <c r="H71" i="22"/>
  <c r="I71" i="22"/>
  <c r="J71" i="22"/>
  <c r="K71" i="22"/>
  <c r="L71" i="22"/>
  <c r="B72" i="22"/>
  <c r="C72" i="22"/>
  <c r="D72" i="22"/>
  <c r="E72" i="22"/>
  <c r="F72" i="22"/>
  <c r="G72" i="22"/>
  <c r="H72" i="22"/>
  <c r="I72" i="22"/>
  <c r="J72" i="22"/>
  <c r="K72" i="22"/>
  <c r="L72" i="22"/>
  <c r="B73" i="22"/>
  <c r="C73" i="22"/>
  <c r="D73" i="22"/>
  <c r="E73" i="22"/>
  <c r="F73" i="22"/>
  <c r="G73" i="22"/>
  <c r="H73" i="22"/>
  <c r="I73" i="22"/>
  <c r="J73" i="22"/>
  <c r="K73" i="22"/>
  <c r="L73" i="22"/>
  <c r="B74" i="22"/>
  <c r="C74" i="22"/>
  <c r="D74" i="22"/>
  <c r="E74" i="22"/>
  <c r="F74" i="22"/>
  <c r="G74" i="22"/>
  <c r="H74" i="22"/>
  <c r="I74" i="22"/>
  <c r="J74" i="22"/>
  <c r="K74" i="22"/>
  <c r="L74" i="22"/>
  <c r="B75" i="22"/>
  <c r="C75" i="22"/>
  <c r="D75" i="22"/>
  <c r="E75" i="22"/>
  <c r="F75" i="22"/>
  <c r="G75" i="22"/>
  <c r="H75" i="22"/>
  <c r="I75" i="22"/>
  <c r="J75" i="22"/>
  <c r="K75" i="22"/>
  <c r="L75" i="22"/>
  <c r="C76" i="22"/>
  <c r="D76" i="22"/>
  <c r="E76" i="22"/>
  <c r="F76" i="22"/>
  <c r="G76" i="22"/>
  <c r="H76" i="22"/>
  <c r="I76" i="22"/>
  <c r="J76" i="22"/>
  <c r="K76" i="22"/>
  <c r="L76" i="22"/>
  <c r="B77" i="22"/>
  <c r="C77" i="22"/>
  <c r="D77" i="22"/>
  <c r="E77" i="22"/>
  <c r="F77" i="22"/>
  <c r="G77" i="22"/>
  <c r="H77" i="22"/>
  <c r="I77" i="22"/>
  <c r="J77" i="22"/>
  <c r="K77" i="22"/>
  <c r="L77" i="22"/>
  <c r="B78" i="22"/>
  <c r="C78" i="22"/>
  <c r="D78" i="22"/>
  <c r="E78" i="22"/>
  <c r="F78" i="22"/>
  <c r="G78" i="22"/>
  <c r="H78" i="22"/>
  <c r="I78" i="22"/>
  <c r="J78" i="22"/>
  <c r="K78" i="22"/>
  <c r="L78" i="22"/>
  <c r="B79" i="22"/>
  <c r="C79" i="22"/>
  <c r="D79" i="22"/>
  <c r="E79" i="22"/>
  <c r="F79" i="22"/>
  <c r="G79" i="22"/>
  <c r="H79" i="22"/>
  <c r="I79" i="22"/>
  <c r="J79" i="22"/>
  <c r="K79" i="22"/>
  <c r="L79" i="22"/>
  <c r="B80" i="22"/>
  <c r="C80" i="22"/>
  <c r="D80" i="22"/>
  <c r="E80" i="22"/>
  <c r="F80" i="22"/>
  <c r="G80" i="22"/>
  <c r="H80" i="22"/>
  <c r="I80" i="22"/>
  <c r="J80" i="22"/>
  <c r="K80" i="22"/>
  <c r="L80" i="22"/>
  <c r="B81" i="22"/>
  <c r="C81" i="22"/>
  <c r="D81" i="22"/>
  <c r="E81" i="22"/>
  <c r="F81" i="22"/>
  <c r="G81" i="22"/>
  <c r="H81" i="22"/>
  <c r="I81" i="22"/>
  <c r="J81" i="22"/>
  <c r="K81" i="22"/>
  <c r="L81" i="22"/>
  <c r="C82" i="22"/>
  <c r="D82" i="22"/>
  <c r="E82" i="22"/>
  <c r="F82" i="22"/>
  <c r="G82" i="22"/>
  <c r="H82" i="22"/>
  <c r="I82" i="22"/>
  <c r="J82" i="22"/>
  <c r="K82" i="22"/>
  <c r="L82" i="22"/>
  <c r="B83" i="22"/>
  <c r="C83" i="22"/>
  <c r="D83" i="22"/>
  <c r="E83" i="22"/>
  <c r="F83" i="22"/>
  <c r="G83" i="22"/>
  <c r="H83" i="22"/>
  <c r="I83" i="22"/>
  <c r="J83" i="22"/>
  <c r="K83" i="22"/>
  <c r="L83" i="22"/>
  <c r="B84" i="22"/>
  <c r="C84" i="22"/>
  <c r="D84" i="22"/>
  <c r="E84" i="22"/>
  <c r="F84" i="22"/>
  <c r="G84" i="22"/>
  <c r="H84" i="22"/>
  <c r="I84" i="22"/>
  <c r="J84" i="22"/>
  <c r="K84" i="22"/>
  <c r="L84" i="22"/>
  <c r="B85" i="22"/>
  <c r="C85" i="22"/>
  <c r="D85" i="22"/>
  <c r="E85" i="22"/>
  <c r="F85" i="22"/>
  <c r="G85" i="22"/>
  <c r="H85" i="22"/>
  <c r="I85" i="22"/>
  <c r="J85" i="22"/>
  <c r="K85" i="22"/>
  <c r="L85" i="22"/>
  <c r="B86" i="22"/>
  <c r="C86" i="22"/>
  <c r="D86" i="22"/>
  <c r="E86" i="22"/>
  <c r="F86" i="22"/>
  <c r="G86" i="22"/>
  <c r="H86" i="22"/>
  <c r="I86" i="22"/>
  <c r="J86" i="22"/>
  <c r="K86" i="22"/>
  <c r="L86" i="22"/>
  <c r="C91" i="22"/>
  <c r="D91" i="22"/>
  <c r="E91" i="22"/>
  <c r="F91" i="22"/>
  <c r="G91" i="22"/>
  <c r="H91" i="22"/>
  <c r="I91" i="22"/>
  <c r="J91" i="22"/>
  <c r="K91" i="22"/>
  <c r="C92" i="22"/>
  <c r="D92" i="22"/>
  <c r="E92" i="22"/>
  <c r="F92" i="22"/>
  <c r="G92" i="22"/>
  <c r="H92" i="22"/>
  <c r="I92" i="22"/>
  <c r="J92" i="22"/>
  <c r="K92" i="22"/>
  <c r="C93" i="22"/>
  <c r="D93" i="22"/>
  <c r="E93" i="22"/>
  <c r="F93" i="22"/>
  <c r="G93" i="22"/>
  <c r="H93" i="22"/>
  <c r="I93" i="22"/>
  <c r="J93" i="22"/>
  <c r="K93" i="22"/>
  <c r="C94" i="22"/>
  <c r="D94" i="22"/>
  <c r="E94" i="22"/>
  <c r="F94" i="22"/>
  <c r="G94" i="22"/>
  <c r="H94" i="22"/>
  <c r="I94" i="22"/>
  <c r="J94" i="22"/>
  <c r="K94" i="22"/>
  <c r="C95" i="22"/>
  <c r="D95" i="22"/>
  <c r="E95" i="22"/>
  <c r="F95" i="22"/>
  <c r="G95" i="22"/>
  <c r="H95" i="22"/>
  <c r="I95" i="22"/>
  <c r="J95" i="22"/>
  <c r="K95" i="22"/>
  <c r="C96" i="22"/>
  <c r="D96" i="22"/>
  <c r="E96" i="22"/>
  <c r="F96" i="22"/>
  <c r="G96" i="22"/>
  <c r="H96" i="22"/>
  <c r="I96" i="22"/>
  <c r="J96" i="22"/>
  <c r="K96" i="22"/>
  <c r="C97" i="22"/>
  <c r="D97" i="22"/>
  <c r="E97" i="22"/>
  <c r="F97" i="22"/>
  <c r="G97" i="22"/>
  <c r="H97" i="22"/>
  <c r="I97" i="22"/>
  <c r="J97" i="22"/>
  <c r="K97" i="22"/>
  <c r="C98" i="22"/>
  <c r="D98" i="22"/>
  <c r="E98" i="22"/>
  <c r="F98" i="22"/>
  <c r="G98" i="22"/>
  <c r="H98" i="22"/>
  <c r="I98" i="22"/>
  <c r="J98" i="22"/>
  <c r="K98" i="22"/>
  <c r="C99" i="22"/>
  <c r="D99" i="22"/>
  <c r="E99" i="22"/>
  <c r="F99" i="22"/>
  <c r="G99" i="22"/>
  <c r="H99" i="22"/>
  <c r="I99" i="22"/>
  <c r="J99" i="22"/>
  <c r="K99" i="22"/>
  <c r="F102" i="22"/>
  <c r="G102" i="22"/>
  <c r="F103" i="22"/>
  <c r="G103" i="22"/>
  <c r="F104" i="22"/>
  <c r="G104" i="22"/>
  <c r="F105" i="22"/>
  <c r="G105" i="22"/>
  <c r="F106" i="22"/>
  <c r="G106" i="22"/>
  <c r="F107" i="22"/>
  <c r="F108" i="22"/>
  <c r="G108" i="22"/>
  <c r="F109" i="22"/>
  <c r="G109" i="22"/>
  <c r="F110" i="22"/>
  <c r="G110" i="22"/>
  <c r="F111" i="22"/>
  <c r="G111" i="22"/>
  <c r="F112" i="22"/>
  <c r="F113" i="22"/>
  <c r="G113" i="22"/>
  <c r="B7" i="21"/>
  <c r="E7" i="21"/>
  <c r="J7" i="21"/>
  <c r="B8" i="21"/>
  <c r="G8" i="21"/>
  <c r="F9" i="21"/>
  <c r="B13" i="21"/>
  <c r="C13" i="21"/>
  <c r="D13" i="21"/>
  <c r="J13" i="21"/>
  <c r="K13" i="21"/>
  <c r="B14" i="21"/>
  <c r="C14" i="21"/>
  <c r="J14" i="21"/>
  <c r="K14" i="21"/>
  <c r="B15" i="21"/>
  <c r="C15" i="21"/>
  <c r="J15" i="21"/>
  <c r="K15" i="21"/>
  <c r="B16" i="21"/>
  <c r="C16" i="21"/>
  <c r="J16" i="21"/>
  <c r="K16" i="21"/>
  <c r="B17" i="21"/>
  <c r="C17" i="21"/>
  <c r="J17" i="21"/>
  <c r="L17" i="21"/>
  <c r="K17" i="21"/>
  <c r="B18" i="21"/>
  <c r="C18" i="21"/>
  <c r="D18" i="21"/>
  <c r="J18" i="21"/>
  <c r="K18" i="21"/>
  <c r="B19" i="21"/>
  <c r="C19" i="21"/>
  <c r="J19" i="21"/>
  <c r="K19" i="21"/>
  <c r="B20" i="21"/>
  <c r="C20" i="21"/>
  <c r="J20" i="21"/>
  <c r="K20" i="21"/>
  <c r="B21" i="21"/>
  <c r="C21" i="21"/>
  <c r="J21" i="21"/>
  <c r="K21" i="21"/>
  <c r="B22" i="21"/>
  <c r="C22" i="21"/>
  <c r="J22" i="21"/>
  <c r="K22" i="21"/>
  <c r="B23" i="21"/>
  <c r="C23" i="21"/>
  <c r="J23" i="21"/>
  <c r="K23" i="21"/>
  <c r="L23" i="21"/>
  <c r="B24" i="21"/>
  <c r="C24" i="21"/>
  <c r="D24" i="21"/>
  <c r="J24" i="21"/>
  <c r="K24" i="21"/>
  <c r="L24" i="21"/>
  <c r="B25" i="21"/>
  <c r="C25" i="21"/>
  <c r="J25" i="21"/>
  <c r="K25" i="21"/>
  <c r="L25" i="21"/>
  <c r="B26" i="21"/>
  <c r="C26" i="21"/>
  <c r="J26" i="21"/>
  <c r="K26" i="21"/>
  <c r="L26" i="21"/>
  <c r="B27" i="21"/>
  <c r="C27" i="21"/>
  <c r="D27" i="21"/>
  <c r="J27" i="21"/>
  <c r="K27" i="21"/>
  <c r="L27" i="21"/>
  <c r="B28" i="21"/>
  <c r="C28" i="21"/>
  <c r="D28" i="21"/>
  <c r="J28" i="21"/>
  <c r="K28" i="21"/>
  <c r="B29" i="21"/>
  <c r="C29" i="21"/>
  <c r="D29" i="21"/>
  <c r="K29" i="21"/>
  <c r="L29" i="21"/>
  <c r="B30" i="21"/>
  <c r="C30" i="21"/>
  <c r="J30" i="21"/>
  <c r="L30" i="21"/>
  <c r="B31" i="21"/>
  <c r="C31" i="21"/>
  <c r="J31" i="21"/>
  <c r="K31" i="21"/>
  <c r="B32" i="21"/>
  <c r="C32" i="21"/>
  <c r="J32" i="21"/>
  <c r="K32" i="21"/>
  <c r="B33" i="21"/>
  <c r="C33" i="21"/>
  <c r="J33" i="21"/>
  <c r="K33" i="21"/>
  <c r="B34" i="21"/>
  <c r="C34" i="21"/>
  <c r="J34" i="21"/>
  <c r="L34" i="21"/>
  <c r="K34" i="21"/>
  <c r="B35" i="21"/>
  <c r="C35" i="21"/>
  <c r="D35" i="21"/>
  <c r="L35" i="21"/>
  <c r="B36" i="21"/>
  <c r="C36" i="21"/>
  <c r="L36" i="21"/>
  <c r="B37" i="21"/>
  <c r="C37" i="21"/>
  <c r="L37" i="21"/>
  <c r="B38" i="21"/>
  <c r="C38" i="21"/>
  <c r="L38" i="21"/>
  <c r="B39" i="21"/>
  <c r="C39" i="21"/>
  <c r="L39" i="21"/>
  <c r="B40" i="21"/>
  <c r="C40" i="21"/>
  <c r="L40" i="21"/>
  <c r="B41" i="21"/>
  <c r="C41" i="21"/>
  <c r="L41" i="21"/>
  <c r="B42" i="21"/>
  <c r="C42" i="21"/>
  <c r="L42" i="21"/>
  <c r="B43" i="21"/>
  <c r="C43" i="21"/>
  <c r="L43" i="21"/>
  <c r="B44" i="21"/>
  <c r="C44" i="21"/>
  <c r="B45" i="21"/>
  <c r="C45" i="21"/>
  <c r="B46" i="21"/>
  <c r="C46" i="21"/>
  <c r="B47" i="21"/>
  <c r="C47" i="21"/>
  <c r="L47" i="21"/>
  <c r="B48" i="21"/>
  <c r="C48" i="21"/>
  <c r="D48" i="21"/>
  <c r="L48" i="21"/>
  <c r="B49" i="21"/>
  <c r="C49" i="21"/>
  <c r="L49" i="21"/>
  <c r="B50" i="21"/>
  <c r="C50" i="21"/>
  <c r="L50" i="21"/>
  <c r="L51" i="21"/>
  <c r="D52" i="21"/>
  <c r="L52" i="21"/>
  <c r="L53" i="21"/>
  <c r="L54" i="21"/>
  <c r="L55" i="21"/>
  <c r="L56" i="21"/>
  <c r="L57" i="21"/>
  <c r="B66" i="21"/>
  <c r="C66" i="21"/>
  <c r="D66" i="21"/>
  <c r="E66" i="21"/>
  <c r="G66" i="21"/>
  <c r="T66" i="21"/>
  <c r="B67" i="21"/>
  <c r="C67" i="21"/>
  <c r="D67" i="21"/>
  <c r="E67" i="21"/>
  <c r="G67" i="21"/>
  <c r="T67" i="21"/>
  <c r="B68" i="21"/>
  <c r="C68" i="21"/>
  <c r="D68" i="21"/>
  <c r="E68" i="21"/>
  <c r="G68" i="21"/>
  <c r="T68" i="21"/>
  <c r="B69" i="21"/>
  <c r="C69" i="21"/>
  <c r="F69" i="21"/>
  <c r="D69" i="21"/>
  <c r="E69" i="21"/>
  <c r="G69" i="21"/>
  <c r="T69" i="21"/>
  <c r="B70" i="21"/>
  <c r="C70" i="21"/>
  <c r="D70" i="21"/>
  <c r="E70" i="21"/>
  <c r="G70" i="21"/>
  <c r="T70" i="21"/>
  <c r="B71" i="21"/>
  <c r="C71" i="21"/>
  <c r="D71" i="21"/>
  <c r="E71" i="21"/>
  <c r="G71" i="21"/>
  <c r="T71" i="21"/>
  <c r="B72" i="21"/>
  <c r="C72" i="21"/>
  <c r="D72" i="21"/>
  <c r="E72" i="21"/>
  <c r="G72" i="21"/>
  <c r="T72" i="21"/>
  <c r="B73" i="21"/>
  <c r="C73" i="21"/>
  <c r="D73" i="21"/>
  <c r="E73" i="21"/>
  <c r="G73" i="21"/>
  <c r="T73" i="21"/>
  <c r="B74" i="21"/>
  <c r="C74" i="21"/>
  <c r="D74" i="21"/>
  <c r="E74" i="21"/>
  <c r="G74" i="21"/>
  <c r="B75" i="21"/>
  <c r="C75" i="21"/>
  <c r="D75" i="21"/>
  <c r="E75" i="21"/>
  <c r="G75" i="21"/>
  <c r="B76" i="21"/>
  <c r="C76" i="21"/>
  <c r="D76" i="21"/>
  <c r="E76" i="21"/>
  <c r="G76" i="21"/>
  <c r="B77" i="21"/>
  <c r="C77" i="21"/>
  <c r="D77" i="21"/>
  <c r="E77" i="21"/>
  <c r="G77" i="21"/>
  <c r="B78" i="21"/>
  <c r="C78" i="21"/>
  <c r="D78" i="21"/>
  <c r="E78" i="21"/>
  <c r="G78" i="21"/>
  <c r="B79" i="21"/>
  <c r="C79" i="21"/>
  <c r="D79" i="21"/>
  <c r="E79" i="21"/>
  <c r="G79" i="21"/>
  <c r="B80" i="21"/>
  <c r="C80" i="21"/>
  <c r="D80" i="21"/>
  <c r="E80" i="21"/>
  <c r="G80" i="21"/>
  <c r="B81" i="21"/>
  <c r="C81" i="21"/>
  <c r="D81" i="21"/>
  <c r="E81" i="21"/>
  <c r="G81" i="21"/>
  <c r="B82" i="21"/>
  <c r="C82" i="21"/>
  <c r="D82" i="21"/>
  <c r="E82" i="21"/>
  <c r="G82" i="21"/>
  <c r="B83" i="21"/>
  <c r="C83" i="21"/>
  <c r="D83" i="21"/>
  <c r="E83" i="21"/>
  <c r="G83" i="21"/>
  <c r="B84" i="21"/>
  <c r="C84" i="21"/>
  <c r="D84" i="21"/>
  <c r="E84" i="21"/>
  <c r="G84" i="21"/>
  <c r="B85" i="21"/>
  <c r="C85" i="21"/>
  <c r="D85" i="21"/>
  <c r="E85" i="21"/>
  <c r="G85" i="21"/>
  <c r="C91" i="21"/>
  <c r="C93" i="21"/>
  <c r="D91" i="21"/>
  <c r="E91" i="21"/>
  <c r="F91" i="21"/>
  <c r="G91" i="21"/>
  <c r="H91" i="21"/>
  <c r="I91" i="21"/>
  <c r="J91" i="21"/>
  <c r="C92" i="21"/>
  <c r="D92" i="21"/>
  <c r="E92" i="21"/>
  <c r="F92" i="21"/>
  <c r="F93" i="21"/>
  <c r="G92" i="21"/>
  <c r="H92" i="21"/>
  <c r="I92" i="21"/>
  <c r="J92" i="21"/>
  <c r="C94" i="21"/>
  <c r="D94" i="21"/>
  <c r="E94" i="21"/>
  <c r="F94" i="21"/>
  <c r="K94" i="21"/>
  <c r="G94" i="21"/>
  <c r="H94" i="21"/>
  <c r="I94" i="21"/>
  <c r="J94" i="21"/>
  <c r="C95" i="21"/>
  <c r="D95" i="21"/>
  <c r="E95" i="21"/>
  <c r="F95" i="21"/>
  <c r="G95" i="21"/>
  <c r="K95" i="21"/>
  <c r="H95" i="21"/>
  <c r="I95" i="21"/>
  <c r="J95" i="21"/>
  <c r="C96" i="21"/>
  <c r="D96" i="21"/>
  <c r="E96" i="21"/>
  <c r="E97" i="21"/>
  <c r="F96" i="21"/>
  <c r="G96" i="21"/>
  <c r="H96" i="21"/>
  <c r="I96" i="21"/>
  <c r="I97" i="21"/>
  <c r="J96" i="21"/>
  <c r="C98" i="21"/>
  <c r="D98" i="21"/>
  <c r="E98" i="21"/>
  <c r="F98" i="21"/>
  <c r="G98" i="21"/>
  <c r="H98" i="21"/>
  <c r="I98" i="21"/>
  <c r="J98" i="21"/>
  <c r="C99" i="21"/>
  <c r="D99" i="21"/>
  <c r="E99" i="21"/>
  <c r="K99" i="21"/>
  <c r="F99" i="21"/>
  <c r="G99" i="21"/>
  <c r="H99" i="21"/>
  <c r="I99" i="21"/>
  <c r="J99" i="21"/>
  <c r="F102" i="21"/>
  <c r="G102" i="21"/>
  <c r="F103" i="21"/>
  <c r="G103" i="21"/>
  <c r="F104" i="21"/>
  <c r="G104" i="21"/>
  <c r="F105" i="21"/>
  <c r="G105" i="21"/>
  <c r="F106" i="21"/>
  <c r="G106" i="21"/>
  <c r="F108" i="21"/>
  <c r="G108" i="21"/>
  <c r="F109" i="21"/>
  <c r="G109" i="21"/>
  <c r="F110" i="21"/>
  <c r="G110" i="21"/>
  <c r="F111" i="21"/>
  <c r="G111" i="21"/>
  <c r="F113" i="21"/>
  <c r="G113" i="21"/>
  <c r="B7" i="19"/>
  <c r="E7" i="19"/>
  <c r="J7" i="19"/>
  <c r="B8" i="19"/>
  <c r="G8" i="19"/>
  <c r="D13" i="19"/>
  <c r="G13" i="2"/>
  <c r="L13" i="19"/>
  <c r="D14" i="19"/>
  <c r="L14" i="19"/>
  <c r="D15" i="19"/>
  <c r="L15" i="19"/>
  <c r="D16" i="19"/>
  <c r="J13" i="2"/>
  <c r="L16" i="19"/>
  <c r="D17" i="19"/>
  <c r="K13" i="2"/>
  <c r="L17" i="19"/>
  <c r="D18" i="19"/>
  <c r="L18" i="19"/>
  <c r="D19" i="19"/>
  <c r="L19" i="19"/>
  <c r="D20" i="19"/>
  <c r="L20" i="19"/>
  <c r="D21" i="19"/>
  <c r="N13" i="2"/>
  <c r="L21" i="19"/>
  <c r="D22" i="19"/>
  <c r="L22" i="19"/>
  <c r="D23" i="19"/>
  <c r="L23" i="19"/>
  <c r="D24" i="19"/>
  <c r="L24" i="19"/>
  <c r="D25" i="19"/>
  <c r="R13" i="2"/>
  <c r="L25" i="19"/>
  <c r="D26" i="19"/>
  <c r="L26" i="19"/>
  <c r="D27" i="19"/>
  <c r="T13" i="2"/>
  <c r="L27" i="19"/>
  <c r="D28" i="19"/>
  <c r="U13" i="2"/>
  <c r="L28" i="19"/>
  <c r="D29" i="19"/>
  <c r="V13" i="2"/>
  <c r="L29" i="19"/>
  <c r="D30" i="19"/>
  <c r="W13" i="2"/>
  <c r="L30" i="19"/>
  <c r="D31" i="19"/>
  <c r="X13" i="2"/>
  <c r="L31" i="19"/>
  <c r="D32" i="19"/>
  <c r="EX13" i="2"/>
  <c r="D33" i="19"/>
  <c r="EY13" i="2"/>
  <c r="L33" i="19"/>
  <c r="D34" i="19"/>
  <c r="L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AM13" i="2"/>
  <c r="B51" i="19"/>
  <c r="C51" i="19"/>
  <c r="F66" i="19"/>
  <c r="K66" i="19"/>
  <c r="F67" i="19"/>
  <c r="K67" i="19"/>
  <c r="F68" i="19"/>
  <c r="K68" i="19"/>
  <c r="F69" i="19"/>
  <c r="K69" i="19"/>
  <c r="F70" i="19"/>
  <c r="K70" i="19"/>
  <c r="F71" i="19"/>
  <c r="K71" i="19"/>
  <c r="F72" i="19"/>
  <c r="K72" i="19"/>
  <c r="F73" i="19"/>
  <c r="K73" i="19"/>
  <c r="J73" i="19"/>
  <c r="F74" i="19"/>
  <c r="K74" i="19"/>
  <c r="F75" i="19"/>
  <c r="K75" i="19"/>
  <c r="F76" i="19"/>
  <c r="K76" i="19"/>
  <c r="F77" i="19"/>
  <c r="K77" i="19"/>
  <c r="F78" i="19"/>
  <c r="K78" i="19"/>
  <c r="F79" i="19"/>
  <c r="K79" i="19"/>
  <c r="F80" i="19"/>
  <c r="K80" i="19"/>
  <c r="F81" i="19"/>
  <c r="K81" i="19"/>
  <c r="F82" i="19"/>
  <c r="K82" i="19"/>
  <c r="F83" i="19"/>
  <c r="K83" i="19"/>
  <c r="F84" i="19"/>
  <c r="K84" i="19"/>
  <c r="F85" i="19"/>
  <c r="K85" i="19"/>
  <c r="B86" i="19"/>
  <c r="CB13" i="2"/>
  <c r="C86" i="19"/>
  <c r="CC13" i="2"/>
  <c r="D86" i="19"/>
  <c r="CE13" i="2"/>
  <c r="E86" i="19"/>
  <c r="CF13" i="2"/>
  <c r="H86" i="19"/>
  <c r="CD13" i="2"/>
  <c r="L86" i="19"/>
  <c r="K91" i="19"/>
  <c r="K92" i="19"/>
  <c r="C93" i="19"/>
  <c r="D93" i="19"/>
  <c r="E93" i="19"/>
  <c r="F93" i="19"/>
  <c r="G93" i="19"/>
  <c r="H93" i="19"/>
  <c r="I93" i="19"/>
  <c r="J93" i="19"/>
  <c r="K94" i="19"/>
  <c r="K95" i="19"/>
  <c r="K96" i="19"/>
  <c r="C97" i="19"/>
  <c r="D97" i="19"/>
  <c r="E97" i="19"/>
  <c r="F97" i="19"/>
  <c r="G97" i="19"/>
  <c r="H97" i="19"/>
  <c r="I97" i="19"/>
  <c r="J97" i="19"/>
  <c r="K98" i="19"/>
  <c r="K99" i="19"/>
  <c r="F107" i="19"/>
  <c r="F112" i="19"/>
  <c r="B7" i="18"/>
  <c r="E7" i="18"/>
  <c r="J7" i="18"/>
  <c r="B8" i="18"/>
  <c r="G8" i="18"/>
  <c r="D13" i="18"/>
  <c r="G12" i="2"/>
  <c r="L13" i="18"/>
  <c r="D14" i="18"/>
  <c r="H12" i="2"/>
  <c r="L14" i="18"/>
  <c r="AP12" i="2"/>
  <c r="D15" i="18"/>
  <c r="I12" i="2"/>
  <c r="L15" i="18"/>
  <c r="D16" i="18"/>
  <c r="L16" i="18"/>
  <c r="AR12" i="2"/>
  <c r="D17" i="18"/>
  <c r="K12" i="2"/>
  <c r="L17" i="18"/>
  <c r="D18" i="18"/>
  <c r="EW12" i="2"/>
  <c r="L18" i="18"/>
  <c r="AT12" i="2"/>
  <c r="D19" i="18"/>
  <c r="L12" i="2"/>
  <c r="L19" i="18"/>
  <c r="D20" i="18"/>
  <c r="M12" i="2"/>
  <c r="L20" i="18"/>
  <c r="AV12" i="2"/>
  <c r="D21" i="18"/>
  <c r="N12" i="2"/>
  <c r="L21" i="18"/>
  <c r="D22" i="18"/>
  <c r="L22" i="18"/>
  <c r="AX12" i="2"/>
  <c r="D23" i="18"/>
  <c r="P12" i="2"/>
  <c r="L23" i="18"/>
  <c r="D24" i="18"/>
  <c r="Q12" i="2"/>
  <c r="L24" i="18"/>
  <c r="AZ12" i="2"/>
  <c r="D25" i="18"/>
  <c r="R12" i="2"/>
  <c r="L25" i="18"/>
  <c r="D26" i="18"/>
  <c r="L26" i="18"/>
  <c r="BB12" i="2"/>
  <c r="D27" i="18"/>
  <c r="T12" i="2"/>
  <c r="L27" i="18"/>
  <c r="D28" i="18"/>
  <c r="U12" i="2"/>
  <c r="L28" i="18"/>
  <c r="BD12" i="2"/>
  <c r="D29" i="18"/>
  <c r="V12" i="2"/>
  <c r="L29" i="18"/>
  <c r="D30" i="18"/>
  <c r="W12" i="2"/>
  <c r="D31" i="18"/>
  <c r="X12" i="2"/>
  <c r="D32" i="18"/>
  <c r="EX12" i="2"/>
  <c r="L32" i="18"/>
  <c r="D33" i="18"/>
  <c r="D34" i="18"/>
  <c r="EZ12" i="2"/>
  <c r="D35" i="18"/>
  <c r="Y12" i="2"/>
  <c r="D36" i="18"/>
  <c r="Z12" i="2"/>
  <c r="D37" i="18"/>
  <c r="AA12" i="2"/>
  <c r="D38" i="18"/>
  <c r="AB12" i="2"/>
  <c r="D39" i="18"/>
  <c r="AC12" i="2"/>
  <c r="D40" i="18"/>
  <c r="D41" i="18"/>
  <c r="D42" i="18"/>
  <c r="AF12" i="2"/>
  <c r="D43" i="18"/>
  <c r="AG12" i="2"/>
  <c r="D44" i="18"/>
  <c r="D45" i="18"/>
  <c r="AI12" i="2"/>
  <c r="D46" i="18"/>
  <c r="AJ12" i="2"/>
  <c r="D47" i="18"/>
  <c r="AK12" i="2"/>
  <c r="D48" i="18"/>
  <c r="D49" i="18"/>
  <c r="FA12" i="2"/>
  <c r="D50" i="18"/>
  <c r="AM12" i="2"/>
  <c r="C51" i="18"/>
  <c r="D51" i="18"/>
  <c r="D53" i="18"/>
  <c r="K66" i="18"/>
  <c r="F67" i="18"/>
  <c r="K67" i="18"/>
  <c r="F68" i="18"/>
  <c r="K68" i="18"/>
  <c r="F69" i="18"/>
  <c r="K69" i="18"/>
  <c r="F70" i="18"/>
  <c r="K70" i="18"/>
  <c r="F71" i="18"/>
  <c r="K71" i="18"/>
  <c r="F72" i="18"/>
  <c r="K72" i="18"/>
  <c r="F73" i="18"/>
  <c r="K73" i="18"/>
  <c r="J73" i="18"/>
  <c r="F74" i="18"/>
  <c r="K74" i="18"/>
  <c r="F75" i="18"/>
  <c r="K75" i="18"/>
  <c r="F76" i="18"/>
  <c r="K76" i="18"/>
  <c r="F77" i="18"/>
  <c r="K77" i="18"/>
  <c r="F78" i="18"/>
  <c r="K78" i="18"/>
  <c r="F79" i="18"/>
  <c r="K79" i="18"/>
  <c r="F80" i="18"/>
  <c r="K80" i="18"/>
  <c r="F81" i="18"/>
  <c r="K81" i="18"/>
  <c r="F82" i="18"/>
  <c r="K82" i="18"/>
  <c r="F83" i="18"/>
  <c r="K83" i="18"/>
  <c r="F84" i="18"/>
  <c r="K84" i="18"/>
  <c r="F85" i="18"/>
  <c r="K85" i="18"/>
  <c r="B86" i="18"/>
  <c r="C86" i="18"/>
  <c r="D86" i="18"/>
  <c r="CE12" i="2"/>
  <c r="E86" i="18"/>
  <c r="CF12" i="2"/>
  <c r="G86" i="18"/>
  <c r="H86" i="18"/>
  <c r="N66" i="18"/>
  <c r="L86" i="18"/>
  <c r="C93" i="18"/>
  <c r="D93" i="18"/>
  <c r="E93" i="18"/>
  <c r="F93" i="18"/>
  <c r="G93" i="18"/>
  <c r="H93" i="18"/>
  <c r="I93" i="18"/>
  <c r="J93" i="18"/>
  <c r="C97" i="18"/>
  <c r="D97" i="18"/>
  <c r="F97" i="18"/>
  <c r="G97" i="18"/>
  <c r="H97" i="18"/>
  <c r="I97" i="18"/>
  <c r="J97" i="18"/>
  <c r="F107" i="18"/>
  <c r="EP12" i="2"/>
  <c r="F112" i="18"/>
  <c r="B7" i="17"/>
  <c r="E7" i="17"/>
  <c r="J7" i="17"/>
  <c r="B8" i="17"/>
  <c r="G8" i="17"/>
  <c r="D13" i="17"/>
  <c r="G11" i="2"/>
  <c r="L13" i="17"/>
  <c r="AO11" i="2"/>
  <c r="D14" i="17"/>
  <c r="H11" i="2"/>
  <c r="L14" i="17"/>
  <c r="D15" i="17"/>
  <c r="I11" i="2"/>
  <c r="L15" i="17"/>
  <c r="D16" i="17"/>
  <c r="J11" i="2"/>
  <c r="L16" i="17"/>
  <c r="AR11" i="2"/>
  <c r="D17" i="17"/>
  <c r="K11" i="2"/>
  <c r="L17" i="17"/>
  <c r="AS11" i="2"/>
  <c r="D18" i="17"/>
  <c r="EW11" i="2"/>
  <c r="L18" i="17"/>
  <c r="D19" i="17"/>
  <c r="L19" i="17"/>
  <c r="D20" i="17"/>
  <c r="M11" i="2"/>
  <c r="L20" i="17"/>
  <c r="D21" i="17"/>
  <c r="N11" i="2"/>
  <c r="L21" i="17"/>
  <c r="D22" i="17"/>
  <c r="O11" i="2"/>
  <c r="L22" i="17"/>
  <c r="AX11" i="2"/>
  <c r="D23" i="17"/>
  <c r="P11" i="2"/>
  <c r="L23" i="17"/>
  <c r="D24" i="17"/>
  <c r="Q11" i="2"/>
  <c r="L24" i="17"/>
  <c r="D25" i="17"/>
  <c r="R11" i="2"/>
  <c r="L25" i="17"/>
  <c r="BA11" i="2"/>
  <c r="D26" i="17"/>
  <c r="S11" i="2"/>
  <c r="L26" i="17"/>
  <c r="BB11" i="2"/>
  <c r="D27" i="17"/>
  <c r="T11" i="2"/>
  <c r="L27" i="17"/>
  <c r="BC11" i="2"/>
  <c r="D28" i="17"/>
  <c r="L28" i="17"/>
  <c r="D29" i="17"/>
  <c r="V11" i="2"/>
  <c r="L29" i="17"/>
  <c r="D30" i="17"/>
  <c r="W11" i="2"/>
  <c r="L30" i="17"/>
  <c r="BF11" i="2"/>
  <c r="D31" i="17"/>
  <c r="X11" i="2"/>
  <c r="L31" i="17"/>
  <c r="D32" i="17"/>
  <c r="EX11" i="2"/>
  <c r="L32" i="17"/>
  <c r="D33" i="17"/>
  <c r="EY11" i="2"/>
  <c r="L33" i="17"/>
  <c r="D34" i="17"/>
  <c r="EZ11" i="2"/>
  <c r="L34" i="17"/>
  <c r="D35" i="17"/>
  <c r="Y11" i="2"/>
  <c r="D36" i="17"/>
  <c r="Z11" i="2"/>
  <c r="D38" i="17"/>
  <c r="AB11" i="2"/>
  <c r="D39" i="17"/>
  <c r="D40" i="17"/>
  <c r="D41" i="17"/>
  <c r="D42" i="17"/>
  <c r="AF11" i="2"/>
  <c r="D43" i="17"/>
  <c r="D44" i="17"/>
  <c r="D45" i="17"/>
  <c r="D46" i="17"/>
  <c r="AJ11" i="2"/>
  <c r="D47" i="17"/>
  <c r="D48" i="17"/>
  <c r="D49" i="17"/>
  <c r="C51" i="17"/>
  <c r="D51" i="17"/>
  <c r="D53" i="17"/>
  <c r="F66" i="17"/>
  <c r="K66" i="17"/>
  <c r="F67" i="17"/>
  <c r="K67" i="17"/>
  <c r="F68" i="17"/>
  <c r="K68" i="17"/>
  <c r="F69" i="17"/>
  <c r="K69" i="17"/>
  <c r="F70" i="17"/>
  <c r="K70" i="17"/>
  <c r="F71" i="17"/>
  <c r="K71" i="17"/>
  <c r="F72" i="17"/>
  <c r="K72" i="17"/>
  <c r="F73" i="17"/>
  <c r="K73" i="17"/>
  <c r="J73" i="17"/>
  <c r="F74" i="17"/>
  <c r="K74" i="17"/>
  <c r="F75" i="17"/>
  <c r="K75" i="17"/>
  <c r="F76" i="17"/>
  <c r="K76" i="17"/>
  <c r="F77" i="17"/>
  <c r="K77" i="17"/>
  <c r="F78" i="17"/>
  <c r="K78" i="17"/>
  <c r="F79" i="17"/>
  <c r="K79" i="17"/>
  <c r="F80" i="17"/>
  <c r="K80" i="17"/>
  <c r="F81" i="17"/>
  <c r="K81" i="17"/>
  <c r="F82" i="17"/>
  <c r="K82" i="17"/>
  <c r="F83" i="17"/>
  <c r="K83" i="17"/>
  <c r="F84" i="17"/>
  <c r="K84" i="17"/>
  <c r="F85" i="17"/>
  <c r="F86" i="17"/>
  <c r="K86" i="17"/>
  <c r="B86" i="17"/>
  <c r="CB11" i="2"/>
  <c r="C86" i="17"/>
  <c r="CC11" i="2"/>
  <c r="D86" i="17"/>
  <c r="CE11" i="2"/>
  <c r="E86" i="17"/>
  <c r="CF11" i="2"/>
  <c r="G86" i="17"/>
  <c r="H86" i="17"/>
  <c r="CD11" i="2"/>
  <c r="L86" i="17"/>
  <c r="C93" i="17"/>
  <c r="D93" i="17"/>
  <c r="E93" i="17"/>
  <c r="F93" i="17"/>
  <c r="G93" i="17"/>
  <c r="H93" i="17"/>
  <c r="I93" i="17"/>
  <c r="J93" i="17"/>
  <c r="K94" i="17"/>
  <c r="J97" i="17"/>
  <c r="K98" i="17"/>
  <c r="K99" i="17"/>
  <c r="F107" i="17"/>
  <c r="F112" i="17"/>
  <c r="B7" i="16"/>
  <c r="E7" i="16"/>
  <c r="J7" i="16"/>
  <c r="B8" i="16"/>
  <c r="G8" i="16"/>
  <c r="D13" i="16"/>
  <c r="G10" i="2"/>
  <c r="L13" i="16"/>
  <c r="AO10" i="2"/>
  <c r="D14" i="16"/>
  <c r="H10" i="2"/>
  <c r="L14" i="16"/>
  <c r="D15" i="16"/>
  <c r="I10" i="2"/>
  <c r="L15" i="16"/>
  <c r="D16" i="16"/>
  <c r="J10" i="2"/>
  <c r="L16" i="16"/>
  <c r="AR10" i="2"/>
  <c r="D17" i="16"/>
  <c r="K10" i="2"/>
  <c r="L17" i="16"/>
  <c r="D18" i="16"/>
  <c r="L18" i="16"/>
  <c r="D19" i="16"/>
  <c r="L10" i="2"/>
  <c r="L19" i="16"/>
  <c r="AU10" i="2"/>
  <c r="D20" i="16"/>
  <c r="M10" i="2"/>
  <c r="L20" i="16"/>
  <c r="AV10" i="2"/>
  <c r="D21" i="16"/>
  <c r="N10" i="2"/>
  <c r="L21" i="16"/>
  <c r="D22" i="16"/>
  <c r="O10" i="2"/>
  <c r="L22" i="16"/>
  <c r="D23" i="16"/>
  <c r="P10" i="2"/>
  <c r="L23" i="16"/>
  <c r="D24" i="16"/>
  <c r="Q10" i="2"/>
  <c r="L24" i="16"/>
  <c r="AZ10" i="2"/>
  <c r="D25" i="16"/>
  <c r="L25" i="16"/>
  <c r="D26" i="16"/>
  <c r="L26" i="16"/>
  <c r="BB10" i="2"/>
  <c r="D27" i="16"/>
  <c r="T10" i="2"/>
  <c r="L27" i="16"/>
  <c r="BC10" i="2"/>
  <c r="D28" i="16"/>
  <c r="U10" i="2"/>
  <c r="L28" i="16"/>
  <c r="D29" i="16"/>
  <c r="V10" i="2"/>
  <c r="L29" i="16"/>
  <c r="D30" i="16"/>
  <c r="W10" i="2"/>
  <c r="L30" i="16"/>
  <c r="BF10" i="2"/>
  <c r="D31" i="16"/>
  <c r="X10" i="2"/>
  <c r="L31" i="16"/>
  <c r="BG10" i="2"/>
  <c r="D32" i="16"/>
  <c r="EX10" i="2"/>
  <c r="L32" i="16"/>
  <c r="BH10" i="2"/>
  <c r="D33" i="16"/>
  <c r="EY10" i="2"/>
  <c r="L33" i="16"/>
  <c r="BI10" i="2"/>
  <c r="D34" i="16"/>
  <c r="EZ10" i="2"/>
  <c r="BJ10" i="2"/>
  <c r="D35" i="16"/>
  <c r="Y10" i="2"/>
  <c r="D36" i="16"/>
  <c r="Z10" i="2"/>
  <c r="D37" i="16"/>
  <c r="D38" i="16"/>
  <c r="AB10" i="2"/>
  <c r="D39" i="16"/>
  <c r="AC10" i="2"/>
  <c r="D40" i="16"/>
  <c r="AD10" i="2"/>
  <c r="D41" i="16"/>
  <c r="AE10" i="2"/>
  <c r="D42" i="16"/>
  <c r="AF10" i="2"/>
  <c r="D43" i="16"/>
  <c r="AG10" i="2"/>
  <c r="D44" i="16"/>
  <c r="AH10" i="2"/>
  <c r="D45" i="16"/>
  <c r="AI10" i="2"/>
  <c r="D46" i="16"/>
  <c r="AJ10" i="2"/>
  <c r="D47" i="16"/>
  <c r="D48" i="16"/>
  <c r="AL10" i="2"/>
  <c r="D49" i="16"/>
  <c r="D50" i="16"/>
  <c r="AM10" i="2"/>
  <c r="C51" i="16"/>
  <c r="D51" i="16"/>
  <c r="F66" i="16"/>
  <c r="F67" i="16"/>
  <c r="K67" i="16"/>
  <c r="F68" i="16"/>
  <c r="K68" i="16"/>
  <c r="F69" i="16"/>
  <c r="K69" i="16"/>
  <c r="F70" i="16"/>
  <c r="K70" i="16"/>
  <c r="F71" i="16"/>
  <c r="K71" i="16"/>
  <c r="F72" i="16"/>
  <c r="K72" i="16"/>
  <c r="F73" i="16"/>
  <c r="K73" i="16"/>
  <c r="J73" i="16"/>
  <c r="F74" i="16"/>
  <c r="K74" i="16"/>
  <c r="K75" i="16"/>
  <c r="F76" i="16"/>
  <c r="K76" i="16"/>
  <c r="F77" i="16"/>
  <c r="K77" i="16"/>
  <c r="F78" i="16"/>
  <c r="K78" i="16"/>
  <c r="F79" i="16"/>
  <c r="K79" i="16"/>
  <c r="F80" i="16"/>
  <c r="K80" i="16"/>
  <c r="F81" i="16"/>
  <c r="K81" i="16"/>
  <c r="F82" i="16"/>
  <c r="K82" i="16"/>
  <c r="F83" i="16"/>
  <c r="K83" i="16"/>
  <c r="F84" i="16"/>
  <c r="K84" i="16"/>
  <c r="F85" i="16"/>
  <c r="K85" i="16"/>
  <c r="C86" i="16"/>
  <c r="D86" i="16"/>
  <c r="CE10" i="2"/>
  <c r="E86" i="16"/>
  <c r="CF10" i="2"/>
  <c r="G86" i="16"/>
  <c r="H86" i="16"/>
  <c r="N66" i="16"/>
  <c r="L86" i="16"/>
  <c r="K91" i="16"/>
  <c r="K92" i="16"/>
  <c r="C93" i="16"/>
  <c r="D93" i="16"/>
  <c r="E93" i="16"/>
  <c r="F93" i="16"/>
  <c r="G93" i="16"/>
  <c r="H93" i="16"/>
  <c r="I93" i="16"/>
  <c r="J93" i="16"/>
  <c r="K94" i="16"/>
  <c r="K95" i="16"/>
  <c r="K96" i="16"/>
  <c r="C97" i="16"/>
  <c r="D97" i="16"/>
  <c r="E97" i="16"/>
  <c r="I97" i="16"/>
  <c r="J97" i="16"/>
  <c r="K98" i="16"/>
  <c r="K99" i="16"/>
  <c r="F107" i="16"/>
  <c r="F112" i="16"/>
  <c r="B7" i="15"/>
  <c r="E7" i="15"/>
  <c r="J7" i="15"/>
  <c r="B8" i="15"/>
  <c r="G8" i="15"/>
  <c r="D13" i="15"/>
  <c r="L13" i="15"/>
  <c r="D14" i="15"/>
  <c r="L14" i="15"/>
  <c r="D15" i="15"/>
  <c r="L15" i="15"/>
  <c r="D16" i="15"/>
  <c r="L16" i="15"/>
  <c r="D17" i="15"/>
  <c r="L17" i="15"/>
  <c r="D18" i="15"/>
  <c r="L18" i="15"/>
  <c r="D19" i="15"/>
  <c r="L19" i="15"/>
  <c r="D20" i="15"/>
  <c r="L20" i="15"/>
  <c r="D21" i="15"/>
  <c r="L21" i="15"/>
  <c r="D22" i="15"/>
  <c r="L22" i="15"/>
  <c r="D23" i="15"/>
  <c r="L23" i="15"/>
  <c r="D24" i="15"/>
  <c r="L24" i="15"/>
  <c r="D25" i="15"/>
  <c r="L25" i="15"/>
  <c r="D26" i="15"/>
  <c r="L26" i="15"/>
  <c r="D27" i="15"/>
  <c r="L27" i="15"/>
  <c r="D28" i="15"/>
  <c r="L28" i="15"/>
  <c r="D29" i="15"/>
  <c r="L29" i="15"/>
  <c r="D30" i="15"/>
  <c r="L30" i="15"/>
  <c r="D31" i="15"/>
  <c r="L31" i="15"/>
  <c r="D32" i="15"/>
  <c r="L32" i="15"/>
  <c r="D33" i="15"/>
  <c r="L33" i="15"/>
  <c r="D34" i="15"/>
  <c r="L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B51" i="15"/>
  <c r="C51" i="15"/>
  <c r="D51" i="15"/>
  <c r="D53" i="15"/>
  <c r="F66" i="15"/>
  <c r="I66" i="15"/>
  <c r="J66" i="15"/>
  <c r="K66" i="15"/>
  <c r="N66" i="15"/>
  <c r="F67" i="15"/>
  <c r="I67" i="15"/>
  <c r="J67" i="15"/>
  <c r="K67" i="15"/>
  <c r="F68" i="15"/>
  <c r="I68" i="15"/>
  <c r="J68" i="15"/>
  <c r="K68" i="15"/>
  <c r="F69" i="15"/>
  <c r="I69" i="15"/>
  <c r="J69" i="15"/>
  <c r="K69" i="15"/>
  <c r="F70" i="15"/>
  <c r="I70" i="15"/>
  <c r="J70" i="15"/>
  <c r="K70" i="15"/>
  <c r="F71" i="15"/>
  <c r="I71" i="15"/>
  <c r="J71" i="15"/>
  <c r="K71" i="15"/>
  <c r="F72" i="15"/>
  <c r="I72" i="15"/>
  <c r="J72" i="15"/>
  <c r="K72" i="15"/>
  <c r="F73" i="15"/>
  <c r="J73" i="15"/>
  <c r="K73" i="15"/>
  <c r="F74" i="15"/>
  <c r="I74" i="15"/>
  <c r="J74" i="15"/>
  <c r="K74" i="15"/>
  <c r="F75" i="15"/>
  <c r="I75" i="15"/>
  <c r="J75" i="15"/>
  <c r="K75" i="15"/>
  <c r="F76" i="15"/>
  <c r="I76" i="15"/>
  <c r="J76" i="15"/>
  <c r="K76" i="15"/>
  <c r="F77" i="15"/>
  <c r="I77" i="15"/>
  <c r="J77" i="15"/>
  <c r="K77" i="15"/>
  <c r="F78" i="15"/>
  <c r="I78" i="15"/>
  <c r="J78" i="15"/>
  <c r="K78" i="15"/>
  <c r="F79" i="15"/>
  <c r="I79" i="15"/>
  <c r="J79" i="15"/>
  <c r="K79" i="15"/>
  <c r="F80" i="15"/>
  <c r="I80" i="15"/>
  <c r="J80" i="15"/>
  <c r="K80" i="15"/>
  <c r="F81" i="15"/>
  <c r="I81" i="15"/>
  <c r="J81" i="15"/>
  <c r="K81" i="15"/>
  <c r="F82" i="15"/>
  <c r="I82" i="15"/>
  <c r="J82" i="15"/>
  <c r="K82" i="15"/>
  <c r="F83" i="15"/>
  <c r="I83" i="15"/>
  <c r="J83" i="15"/>
  <c r="K83" i="15"/>
  <c r="F84" i="15"/>
  <c r="I84" i="15"/>
  <c r="J84" i="15"/>
  <c r="K84" i="15"/>
  <c r="F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L86" i="15"/>
  <c r="K91" i="15"/>
  <c r="K92" i="15"/>
  <c r="C93" i="15"/>
  <c r="D93" i="15"/>
  <c r="E93" i="15"/>
  <c r="F93" i="15"/>
  <c r="G93" i="15"/>
  <c r="H93" i="15"/>
  <c r="I93" i="15"/>
  <c r="J93" i="15"/>
  <c r="K93" i="15"/>
  <c r="K94" i="15"/>
  <c r="K95" i="15"/>
  <c r="K96" i="15"/>
  <c r="C97" i="15"/>
  <c r="D97" i="15"/>
  <c r="E97" i="15"/>
  <c r="F97" i="15"/>
  <c r="G97" i="15"/>
  <c r="H97" i="15"/>
  <c r="I97" i="15"/>
  <c r="J97" i="15"/>
  <c r="K97" i="15"/>
  <c r="K98" i="15"/>
  <c r="K99" i="15"/>
  <c r="F107" i="15"/>
  <c r="F112" i="15"/>
  <c r="B7" i="14"/>
  <c r="E7" i="14"/>
  <c r="J7" i="14"/>
  <c r="B8" i="14"/>
  <c r="G8" i="14"/>
  <c r="D13" i="14"/>
  <c r="L13" i="14"/>
  <c r="D14" i="14"/>
  <c r="L14" i="14"/>
  <c r="D15" i="14"/>
  <c r="L15" i="14"/>
  <c r="D16" i="14"/>
  <c r="L16" i="14"/>
  <c r="D17" i="14"/>
  <c r="L17" i="14"/>
  <c r="D18" i="14"/>
  <c r="L18" i="14"/>
  <c r="D19" i="14"/>
  <c r="L19" i="14"/>
  <c r="D20" i="14"/>
  <c r="L20" i="14"/>
  <c r="D21" i="14"/>
  <c r="L21" i="14"/>
  <c r="D22" i="14"/>
  <c r="L22" i="14"/>
  <c r="D23" i="14"/>
  <c r="L23" i="14"/>
  <c r="D24" i="14"/>
  <c r="L24" i="14"/>
  <c r="D25" i="14"/>
  <c r="L25" i="14"/>
  <c r="D26" i="14"/>
  <c r="L26" i="14"/>
  <c r="D27" i="14"/>
  <c r="L27" i="14"/>
  <c r="D28" i="14"/>
  <c r="L28" i="14"/>
  <c r="D29" i="14"/>
  <c r="L29" i="14"/>
  <c r="D30" i="14"/>
  <c r="L30" i="14"/>
  <c r="D31" i="14"/>
  <c r="L31" i="14"/>
  <c r="D32" i="14"/>
  <c r="L32" i="14"/>
  <c r="D33" i="14"/>
  <c r="L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B51" i="14"/>
  <c r="C51" i="14"/>
  <c r="D51" i="14"/>
  <c r="D53" i="14"/>
  <c r="F66" i="14"/>
  <c r="I66" i="14"/>
  <c r="J66" i="14"/>
  <c r="K66" i="14"/>
  <c r="N66" i="14"/>
  <c r="F67" i="14"/>
  <c r="I67" i="14"/>
  <c r="J67" i="14"/>
  <c r="K67" i="14"/>
  <c r="F68" i="14"/>
  <c r="I68" i="14"/>
  <c r="J68" i="14"/>
  <c r="K68" i="14"/>
  <c r="F69" i="14"/>
  <c r="I69" i="14"/>
  <c r="J69" i="14"/>
  <c r="K69" i="14"/>
  <c r="F70" i="14"/>
  <c r="I70" i="14"/>
  <c r="J70" i="14"/>
  <c r="K70" i="14"/>
  <c r="F71" i="14"/>
  <c r="I71" i="14"/>
  <c r="J71" i="14"/>
  <c r="K71" i="14"/>
  <c r="F72" i="14"/>
  <c r="I72" i="14"/>
  <c r="J72" i="14"/>
  <c r="K72" i="14"/>
  <c r="F73" i="14"/>
  <c r="I73" i="14"/>
  <c r="J73" i="14"/>
  <c r="K73" i="14"/>
  <c r="F74" i="14"/>
  <c r="I74" i="14"/>
  <c r="J74" i="14"/>
  <c r="K74" i="14"/>
  <c r="F75" i="14"/>
  <c r="I75" i="14"/>
  <c r="J75" i="14"/>
  <c r="K75" i="14"/>
  <c r="F76" i="14"/>
  <c r="I76" i="14"/>
  <c r="J76" i="14"/>
  <c r="K76" i="14"/>
  <c r="F77" i="14"/>
  <c r="I77" i="14"/>
  <c r="J77" i="14"/>
  <c r="K77" i="14"/>
  <c r="F78" i="14"/>
  <c r="I78" i="14"/>
  <c r="J78" i="14"/>
  <c r="K78" i="14"/>
  <c r="F79" i="14"/>
  <c r="I79" i="14"/>
  <c r="J79" i="14"/>
  <c r="K79" i="14"/>
  <c r="F80" i="14"/>
  <c r="I80" i="14"/>
  <c r="J80" i="14"/>
  <c r="K80" i="14"/>
  <c r="F81" i="14"/>
  <c r="I81" i="14"/>
  <c r="J81" i="14"/>
  <c r="K81" i="14"/>
  <c r="F82" i="14"/>
  <c r="I82" i="14"/>
  <c r="J82" i="14"/>
  <c r="K82" i="14"/>
  <c r="F83" i="14"/>
  <c r="I83" i="14"/>
  <c r="J83" i="14"/>
  <c r="K83" i="14"/>
  <c r="F84" i="14"/>
  <c r="I84" i="14"/>
  <c r="J84" i="14"/>
  <c r="K84" i="14"/>
  <c r="F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L86" i="14"/>
  <c r="K91" i="14"/>
  <c r="K92" i="14"/>
  <c r="E93" i="14"/>
  <c r="F93" i="14"/>
  <c r="G93" i="14"/>
  <c r="H93" i="14"/>
  <c r="I93" i="14"/>
  <c r="J93" i="14"/>
  <c r="K93" i="14"/>
  <c r="K94" i="14"/>
  <c r="K95" i="14"/>
  <c r="K96" i="14"/>
  <c r="C97" i="14"/>
  <c r="D97" i="14"/>
  <c r="F97" i="14"/>
  <c r="G97" i="14"/>
  <c r="H97" i="14"/>
  <c r="I97" i="14"/>
  <c r="K97" i="14"/>
  <c r="K98" i="14"/>
  <c r="K99" i="14"/>
  <c r="F107" i="14"/>
  <c r="F112" i="14"/>
  <c r="B7" i="13"/>
  <c r="E7" i="13"/>
  <c r="J7" i="13"/>
  <c r="B8" i="13"/>
  <c r="G8" i="13"/>
  <c r="D13" i="13"/>
  <c r="L13" i="13"/>
  <c r="D14" i="13"/>
  <c r="L14" i="13"/>
  <c r="D15" i="13"/>
  <c r="L15" i="13"/>
  <c r="D16" i="13"/>
  <c r="L16" i="13"/>
  <c r="D17" i="13"/>
  <c r="L17" i="13"/>
  <c r="D18" i="13"/>
  <c r="L18" i="13"/>
  <c r="D19" i="13"/>
  <c r="L19" i="13"/>
  <c r="D20" i="13"/>
  <c r="L20" i="13"/>
  <c r="D21" i="13"/>
  <c r="L21" i="13"/>
  <c r="D22" i="13"/>
  <c r="L22" i="13"/>
  <c r="D23" i="13"/>
  <c r="L23" i="13"/>
  <c r="D24" i="13"/>
  <c r="L24" i="13"/>
  <c r="D25" i="13"/>
  <c r="L25" i="13"/>
  <c r="D26" i="13"/>
  <c r="L26" i="13"/>
  <c r="D27" i="13"/>
  <c r="L27" i="13"/>
  <c r="D28" i="13"/>
  <c r="L28" i="13"/>
  <c r="D29" i="13"/>
  <c r="L29" i="13"/>
  <c r="D30" i="13"/>
  <c r="L30" i="13"/>
  <c r="D31" i="13"/>
  <c r="L31" i="13"/>
  <c r="D32" i="13"/>
  <c r="L32" i="13"/>
  <c r="D33" i="13"/>
  <c r="L33" i="13"/>
  <c r="D34" i="13"/>
  <c r="L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3" i="13"/>
  <c r="F66" i="13"/>
  <c r="I66" i="13"/>
  <c r="J66" i="13"/>
  <c r="K66" i="13"/>
  <c r="N66" i="13"/>
  <c r="F67" i="13"/>
  <c r="I67" i="13"/>
  <c r="J67" i="13"/>
  <c r="K67" i="13"/>
  <c r="F68" i="13"/>
  <c r="I68" i="13"/>
  <c r="J68" i="13"/>
  <c r="K68" i="13"/>
  <c r="F69" i="13"/>
  <c r="I69" i="13"/>
  <c r="J69" i="13"/>
  <c r="K69" i="13"/>
  <c r="F70" i="13"/>
  <c r="I70" i="13"/>
  <c r="J70" i="13"/>
  <c r="K70" i="13"/>
  <c r="F71" i="13"/>
  <c r="I71" i="13"/>
  <c r="J71" i="13"/>
  <c r="K71" i="13"/>
  <c r="F72" i="13"/>
  <c r="I72" i="13"/>
  <c r="J72" i="13"/>
  <c r="K72" i="13"/>
  <c r="F73" i="13"/>
  <c r="I73" i="13"/>
  <c r="J73" i="13"/>
  <c r="K73" i="13"/>
  <c r="F74" i="13"/>
  <c r="I74" i="13"/>
  <c r="J74" i="13"/>
  <c r="K74" i="13"/>
  <c r="F75" i="13"/>
  <c r="I75" i="13"/>
  <c r="J75" i="13"/>
  <c r="K75" i="13"/>
  <c r="F76" i="13"/>
  <c r="I76" i="13"/>
  <c r="J76" i="13"/>
  <c r="K76" i="13"/>
  <c r="F77" i="13"/>
  <c r="I77" i="13"/>
  <c r="J77" i="13"/>
  <c r="K77" i="13"/>
  <c r="F78" i="13"/>
  <c r="I78" i="13"/>
  <c r="J78" i="13"/>
  <c r="K78" i="13"/>
  <c r="F79" i="13"/>
  <c r="I79" i="13"/>
  <c r="J79" i="13"/>
  <c r="K79" i="13"/>
  <c r="F80" i="13"/>
  <c r="I80" i="13"/>
  <c r="J80" i="13"/>
  <c r="K80" i="13"/>
  <c r="F81" i="13"/>
  <c r="I81" i="13"/>
  <c r="J81" i="13"/>
  <c r="K81" i="13"/>
  <c r="F82" i="13"/>
  <c r="I82" i="13"/>
  <c r="J82" i="13"/>
  <c r="K82" i="13"/>
  <c r="F83" i="13"/>
  <c r="I83" i="13"/>
  <c r="J83" i="13"/>
  <c r="K83" i="13"/>
  <c r="F84" i="13"/>
  <c r="I84" i="13"/>
  <c r="J84" i="13"/>
  <c r="K84" i="13"/>
  <c r="F85" i="13"/>
  <c r="I85" i="13"/>
  <c r="J85" i="13"/>
  <c r="K85" i="13"/>
  <c r="B86" i="13"/>
  <c r="C86" i="13"/>
  <c r="D86" i="13"/>
  <c r="E86" i="13"/>
  <c r="F86" i="13"/>
  <c r="G86" i="13"/>
  <c r="H86" i="13"/>
  <c r="I86" i="13"/>
  <c r="J86" i="13"/>
  <c r="K86" i="13"/>
  <c r="L86" i="13"/>
  <c r="K91" i="13"/>
  <c r="K92" i="13"/>
  <c r="C93" i="13"/>
  <c r="D93" i="13"/>
  <c r="E93" i="13"/>
  <c r="F93" i="13"/>
  <c r="G93" i="13"/>
  <c r="H93" i="13"/>
  <c r="I93" i="13"/>
  <c r="J93" i="13"/>
  <c r="K93" i="13"/>
  <c r="K94" i="13"/>
  <c r="K96" i="13"/>
  <c r="C97" i="13"/>
  <c r="E97" i="13"/>
  <c r="F97" i="13"/>
  <c r="G97" i="13"/>
  <c r="H97" i="13"/>
  <c r="I97" i="13"/>
  <c r="K98" i="13"/>
  <c r="K99" i="13"/>
  <c r="F107" i="13"/>
  <c r="F112" i="13"/>
  <c r="B7" i="12"/>
  <c r="E7" i="12"/>
  <c r="J7" i="12"/>
  <c r="B8" i="12"/>
  <c r="G8" i="12"/>
  <c r="D13" i="12"/>
  <c r="L13" i="12"/>
  <c r="D14" i="12"/>
  <c r="L14" i="12"/>
  <c r="D15" i="12"/>
  <c r="L15" i="12"/>
  <c r="D16" i="12"/>
  <c r="L16" i="12"/>
  <c r="D17" i="12"/>
  <c r="L17" i="12"/>
  <c r="D18" i="12"/>
  <c r="L18" i="12"/>
  <c r="D19" i="12"/>
  <c r="L19" i="12"/>
  <c r="D20" i="12"/>
  <c r="L20" i="12"/>
  <c r="D21" i="12"/>
  <c r="L21" i="12"/>
  <c r="D22" i="12"/>
  <c r="L22" i="12"/>
  <c r="D23" i="12"/>
  <c r="L23" i="12"/>
  <c r="D24" i="12"/>
  <c r="L24" i="12"/>
  <c r="D25" i="12"/>
  <c r="L25" i="12"/>
  <c r="D26" i="12"/>
  <c r="L26" i="12"/>
  <c r="D27" i="12"/>
  <c r="L27" i="12"/>
  <c r="D28" i="12"/>
  <c r="L28" i="12"/>
  <c r="D29" i="12"/>
  <c r="L29" i="12"/>
  <c r="D30" i="12"/>
  <c r="L30" i="12"/>
  <c r="D31" i="12"/>
  <c r="L31" i="12"/>
  <c r="D32" i="12"/>
  <c r="L32" i="12"/>
  <c r="D33" i="12"/>
  <c r="L33" i="12"/>
  <c r="D34" i="12"/>
  <c r="L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B51" i="12"/>
  <c r="C51" i="12"/>
  <c r="D51" i="12"/>
  <c r="D53" i="12"/>
  <c r="F66" i="12"/>
  <c r="I66" i="12"/>
  <c r="J66" i="12"/>
  <c r="K66" i="12"/>
  <c r="N66" i="12"/>
  <c r="F67" i="12"/>
  <c r="I67" i="12"/>
  <c r="J67" i="12"/>
  <c r="K67" i="12"/>
  <c r="F68" i="12"/>
  <c r="I68" i="12"/>
  <c r="J68" i="12"/>
  <c r="K68" i="12"/>
  <c r="F69" i="12"/>
  <c r="I69" i="12"/>
  <c r="J69" i="12"/>
  <c r="K69" i="12"/>
  <c r="F70" i="12"/>
  <c r="I70" i="12"/>
  <c r="J70" i="12"/>
  <c r="K70" i="12"/>
  <c r="F71" i="12"/>
  <c r="I71" i="12"/>
  <c r="J71" i="12"/>
  <c r="K71" i="12"/>
  <c r="F72" i="12"/>
  <c r="I72" i="12"/>
  <c r="J72" i="12"/>
  <c r="K72" i="12"/>
  <c r="F73" i="12"/>
  <c r="I73" i="12"/>
  <c r="J73" i="12"/>
  <c r="K73" i="12"/>
  <c r="F74" i="12"/>
  <c r="I74" i="12"/>
  <c r="J74" i="12"/>
  <c r="K74" i="12"/>
  <c r="F75" i="12"/>
  <c r="I75" i="12"/>
  <c r="J75" i="12"/>
  <c r="K75" i="12"/>
  <c r="F76" i="12"/>
  <c r="I76" i="12"/>
  <c r="J76" i="12"/>
  <c r="K76" i="12"/>
  <c r="F77" i="12"/>
  <c r="I77" i="12"/>
  <c r="J77" i="12"/>
  <c r="K77" i="12"/>
  <c r="F78" i="12"/>
  <c r="I78" i="12"/>
  <c r="J78" i="12"/>
  <c r="K78" i="12"/>
  <c r="F79" i="12"/>
  <c r="I79" i="12"/>
  <c r="J79" i="12"/>
  <c r="K79" i="12"/>
  <c r="F80" i="12"/>
  <c r="I80" i="12"/>
  <c r="J80" i="12"/>
  <c r="K80" i="12"/>
  <c r="F81" i="12"/>
  <c r="I81" i="12"/>
  <c r="J81" i="12"/>
  <c r="K81" i="12"/>
  <c r="F82" i="12"/>
  <c r="I82" i="12"/>
  <c r="J82" i="12"/>
  <c r="K82" i="12"/>
  <c r="F83" i="12"/>
  <c r="I83" i="12"/>
  <c r="J83" i="12"/>
  <c r="K83" i="12"/>
  <c r="F84" i="12"/>
  <c r="I84" i="12"/>
  <c r="J84" i="12"/>
  <c r="K84" i="12"/>
  <c r="F85" i="12"/>
  <c r="I85" i="12"/>
  <c r="J85" i="12"/>
  <c r="K85" i="12"/>
  <c r="B86" i="12"/>
  <c r="C86" i="12"/>
  <c r="D86" i="12"/>
  <c r="E86" i="12"/>
  <c r="F86" i="12"/>
  <c r="G86" i="12"/>
  <c r="H86" i="12"/>
  <c r="I86" i="12"/>
  <c r="J86" i="12"/>
  <c r="K86" i="12"/>
  <c r="L86" i="12"/>
  <c r="K91" i="12"/>
  <c r="K92" i="12"/>
  <c r="C93" i="12"/>
  <c r="D93" i="12"/>
  <c r="E93" i="12"/>
  <c r="F93" i="12"/>
  <c r="G93" i="12"/>
  <c r="H93" i="12"/>
  <c r="I93" i="12"/>
  <c r="K93" i="12"/>
  <c r="K94" i="12"/>
  <c r="K95" i="12"/>
  <c r="K96" i="12"/>
  <c r="C97" i="12"/>
  <c r="D97" i="12"/>
  <c r="E97" i="12"/>
  <c r="F97" i="12"/>
  <c r="G97" i="12"/>
  <c r="H97" i="12"/>
  <c r="I97" i="12"/>
  <c r="K97" i="12"/>
  <c r="K98" i="12"/>
  <c r="K99" i="12"/>
  <c r="F107" i="12"/>
  <c r="F112" i="12"/>
  <c r="B7" i="11"/>
  <c r="E7" i="11"/>
  <c r="J7" i="11"/>
  <c r="B8" i="11"/>
  <c r="G8" i="11"/>
  <c r="D13" i="11"/>
  <c r="L13" i="11"/>
  <c r="D14" i="11"/>
  <c r="L14" i="11"/>
  <c r="D15" i="11"/>
  <c r="L15" i="11"/>
  <c r="D16" i="11"/>
  <c r="L16" i="11"/>
  <c r="D17" i="11"/>
  <c r="L17" i="11"/>
  <c r="D18" i="11"/>
  <c r="L18" i="11"/>
  <c r="D19" i="11"/>
  <c r="L19" i="11"/>
  <c r="D20" i="11"/>
  <c r="L20" i="11"/>
  <c r="D21" i="11"/>
  <c r="L21" i="11"/>
  <c r="D22" i="11"/>
  <c r="L22" i="11"/>
  <c r="D23" i="11"/>
  <c r="L23" i="11"/>
  <c r="D24" i="11"/>
  <c r="L24" i="11"/>
  <c r="D25" i="11"/>
  <c r="L25" i="11"/>
  <c r="D26" i="11"/>
  <c r="L26" i="11"/>
  <c r="D27" i="11"/>
  <c r="L27" i="11"/>
  <c r="D28" i="11"/>
  <c r="L28" i="11"/>
  <c r="D29" i="11"/>
  <c r="L29" i="11"/>
  <c r="D30" i="11"/>
  <c r="L30" i="11"/>
  <c r="D31" i="11"/>
  <c r="L31" i="11"/>
  <c r="D32" i="11"/>
  <c r="L32" i="11"/>
  <c r="D33" i="11"/>
  <c r="L33" i="11"/>
  <c r="D34" i="11"/>
  <c r="L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B51" i="11"/>
  <c r="C51" i="11"/>
  <c r="D51" i="11"/>
  <c r="D53" i="11"/>
  <c r="F66" i="11"/>
  <c r="I66" i="11"/>
  <c r="J66" i="11"/>
  <c r="K66" i="11"/>
  <c r="N66" i="11"/>
  <c r="F67" i="11"/>
  <c r="I67" i="11"/>
  <c r="J67" i="11"/>
  <c r="K67" i="11"/>
  <c r="F68" i="11"/>
  <c r="I68" i="11"/>
  <c r="J68" i="11"/>
  <c r="K68" i="11"/>
  <c r="F69" i="11"/>
  <c r="I69" i="11"/>
  <c r="J69" i="11"/>
  <c r="K69" i="11"/>
  <c r="F70" i="11"/>
  <c r="I70" i="11"/>
  <c r="J70" i="11"/>
  <c r="K70" i="11"/>
  <c r="F71" i="11"/>
  <c r="I71" i="11"/>
  <c r="J71" i="11"/>
  <c r="K71" i="11"/>
  <c r="F72" i="11"/>
  <c r="I72" i="11"/>
  <c r="J72" i="11"/>
  <c r="K72" i="11"/>
  <c r="F73" i="11"/>
  <c r="I73" i="11"/>
  <c r="J73" i="11"/>
  <c r="K73" i="11"/>
  <c r="F74" i="11"/>
  <c r="I74" i="11"/>
  <c r="J74" i="11"/>
  <c r="K74" i="11"/>
  <c r="F75" i="11"/>
  <c r="I75" i="11"/>
  <c r="J75" i="11"/>
  <c r="K75" i="11"/>
  <c r="F76" i="11"/>
  <c r="I76" i="11"/>
  <c r="J76" i="11"/>
  <c r="K76" i="11"/>
  <c r="F77" i="11"/>
  <c r="I77" i="11"/>
  <c r="J77" i="11"/>
  <c r="K77" i="11"/>
  <c r="F78" i="11"/>
  <c r="I78" i="11"/>
  <c r="J78" i="11"/>
  <c r="K78" i="11"/>
  <c r="F79" i="11"/>
  <c r="I79" i="11"/>
  <c r="J79" i="11"/>
  <c r="K79" i="11"/>
  <c r="F80" i="11"/>
  <c r="I80" i="11"/>
  <c r="J80" i="11"/>
  <c r="K80" i="11"/>
  <c r="F81" i="11"/>
  <c r="I81" i="11"/>
  <c r="J81" i="11"/>
  <c r="K81" i="11"/>
  <c r="F82" i="11"/>
  <c r="I82" i="11"/>
  <c r="J82" i="11"/>
  <c r="K82" i="11"/>
  <c r="F83" i="11"/>
  <c r="I83" i="11"/>
  <c r="J83" i="11"/>
  <c r="K83" i="11"/>
  <c r="F84" i="11"/>
  <c r="I84" i="11"/>
  <c r="J84" i="11"/>
  <c r="K84" i="11"/>
  <c r="F85" i="11"/>
  <c r="I85" i="11"/>
  <c r="J85" i="11"/>
  <c r="K85" i="11"/>
  <c r="C86" i="11"/>
  <c r="D86" i="11"/>
  <c r="E86" i="11"/>
  <c r="F86" i="11"/>
  <c r="G86" i="11"/>
  <c r="H86" i="11"/>
  <c r="I86" i="11"/>
  <c r="J86" i="11"/>
  <c r="K86" i="11"/>
  <c r="L86" i="11"/>
  <c r="K91" i="11"/>
  <c r="K92" i="11"/>
  <c r="C93" i="11"/>
  <c r="D93" i="11"/>
  <c r="E93" i="11"/>
  <c r="F93" i="11"/>
  <c r="G93" i="11"/>
  <c r="H93" i="11"/>
  <c r="I93" i="11"/>
  <c r="K93" i="11"/>
  <c r="K94" i="11"/>
  <c r="K95" i="11"/>
  <c r="K96" i="11"/>
  <c r="C97" i="11"/>
  <c r="D97" i="11"/>
  <c r="E97" i="11"/>
  <c r="F97" i="11"/>
  <c r="G97" i="11"/>
  <c r="H97" i="11"/>
  <c r="I97" i="11"/>
  <c r="J97" i="11"/>
  <c r="K97" i="11"/>
  <c r="K98" i="11"/>
  <c r="K99" i="11"/>
  <c r="F107" i="11"/>
  <c r="F112" i="11"/>
  <c r="B7" i="10"/>
  <c r="E7" i="10"/>
  <c r="J7" i="10"/>
  <c r="B8" i="10"/>
  <c r="G8" i="10"/>
  <c r="D13" i="10"/>
  <c r="L13" i="10"/>
  <c r="D14" i="10"/>
  <c r="L14" i="10"/>
  <c r="D15" i="10"/>
  <c r="L15" i="10"/>
  <c r="D16" i="10"/>
  <c r="L16" i="10"/>
  <c r="D17" i="10"/>
  <c r="L17" i="10"/>
  <c r="D18" i="10"/>
  <c r="L18" i="10"/>
  <c r="D19" i="10"/>
  <c r="L19" i="10"/>
  <c r="D20" i="10"/>
  <c r="L20" i="10"/>
  <c r="D21" i="10"/>
  <c r="L21" i="10"/>
  <c r="D22" i="10"/>
  <c r="L22" i="10"/>
  <c r="D23" i="10"/>
  <c r="L23" i="10"/>
  <c r="D24" i="10"/>
  <c r="L24" i="10"/>
  <c r="D25" i="10"/>
  <c r="L25" i="10"/>
  <c r="D26" i="10"/>
  <c r="L26" i="10"/>
  <c r="D27" i="10"/>
  <c r="L27" i="10"/>
  <c r="D28" i="10"/>
  <c r="L28" i="10"/>
  <c r="D29" i="10"/>
  <c r="L29" i="10"/>
  <c r="D30" i="10"/>
  <c r="L30" i="10"/>
  <c r="D31" i="10"/>
  <c r="L31" i="10"/>
  <c r="D32" i="10"/>
  <c r="L32" i="10"/>
  <c r="D33" i="10"/>
  <c r="L33" i="10"/>
  <c r="D34" i="10"/>
  <c r="L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B51" i="10"/>
  <c r="D51" i="10"/>
  <c r="D53" i="10"/>
  <c r="F66" i="10"/>
  <c r="I66" i="10"/>
  <c r="J66" i="10"/>
  <c r="K66" i="10"/>
  <c r="N66" i="10"/>
  <c r="F67" i="10"/>
  <c r="I67" i="10"/>
  <c r="J67" i="10"/>
  <c r="K67" i="10"/>
  <c r="I68" i="10"/>
  <c r="J68" i="10"/>
  <c r="K68" i="10"/>
  <c r="I69" i="10"/>
  <c r="J69" i="10"/>
  <c r="K69" i="10"/>
  <c r="F70" i="10"/>
  <c r="I70" i="10"/>
  <c r="J70" i="10"/>
  <c r="K70" i="10"/>
  <c r="F71" i="10"/>
  <c r="I71" i="10"/>
  <c r="J71" i="10"/>
  <c r="K71" i="10"/>
  <c r="F72" i="10"/>
  <c r="I72" i="10"/>
  <c r="J72" i="10"/>
  <c r="K72" i="10"/>
  <c r="F73" i="10"/>
  <c r="I73" i="10"/>
  <c r="J73" i="10"/>
  <c r="K73" i="10"/>
  <c r="F74" i="10"/>
  <c r="I74" i="10"/>
  <c r="J74" i="10"/>
  <c r="K74" i="10"/>
  <c r="F75" i="10"/>
  <c r="I75" i="10"/>
  <c r="J75" i="10"/>
  <c r="K75" i="10"/>
  <c r="F76" i="10"/>
  <c r="I76" i="10"/>
  <c r="J76" i="10"/>
  <c r="K76" i="10"/>
  <c r="F77" i="10"/>
  <c r="I77" i="10"/>
  <c r="J77" i="10"/>
  <c r="K77" i="10"/>
  <c r="F78" i="10"/>
  <c r="I78" i="10"/>
  <c r="J78" i="10"/>
  <c r="K78" i="10"/>
  <c r="F79" i="10"/>
  <c r="I79" i="10"/>
  <c r="J79" i="10"/>
  <c r="K79" i="10"/>
  <c r="F80" i="10"/>
  <c r="I80" i="10"/>
  <c r="J80" i="10"/>
  <c r="K80" i="10"/>
  <c r="F81" i="10"/>
  <c r="I81" i="10"/>
  <c r="J81" i="10"/>
  <c r="K81" i="10"/>
  <c r="F82" i="10"/>
  <c r="I82" i="10"/>
  <c r="J82" i="10"/>
  <c r="K82" i="10"/>
  <c r="F83" i="10"/>
  <c r="I83" i="10"/>
  <c r="J83" i="10"/>
  <c r="K83" i="10"/>
  <c r="F84" i="10"/>
  <c r="I84" i="10"/>
  <c r="J84" i="10"/>
  <c r="K84" i="10"/>
  <c r="F85" i="10"/>
  <c r="I85" i="10"/>
  <c r="J85" i="10"/>
  <c r="K85" i="10"/>
  <c r="C86" i="10"/>
  <c r="D86" i="10"/>
  <c r="E86" i="10"/>
  <c r="F86" i="10"/>
  <c r="G86" i="10"/>
  <c r="H86" i="10"/>
  <c r="I86" i="10"/>
  <c r="J86" i="10"/>
  <c r="K86" i="10"/>
  <c r="L86" i="10"/>
  <c r="K91" i="10"/>
  <c r="K92" i="10"/>
  <c r="C93" i="10"/>
  <c r="D93" i="10"/>
  <c r="E93" i="10"/>
  <c r="F93" i="10"/>
  <c r="G93" i="10"/>
  <c r="H93" i="10"/>
  <c r="I93" i="10"/>
  <c r="J93" i="10"/>
  <c r="K93" i="10"/>
  <c r="K94" i="10"/>
  <c r="K95" i="10"/>
  <c r="K96" i="10"/>
  <c r="C97" i="10"/>
  <c r="D97" i="10"/>
  <c r="E97" i="10"/>
  <c r="F97" i="10"/>
  <c r="G97" i="10"/>
  <c r="H97" i="10"/>
  <c r="I97" i="10"/>
  <c r="K97" i="10"/>
  <c r="K98" i="10"/>
  <c r="K99" i="10"/>
  <c r="F107" i="10"/>
  <c r="F112" i="10"/>
  <c r="B7" i="9"/>
  <c r="E7" i="9"/>
  <c r="J7" i="9"/>
  <c r="B8" i="9"/>
  <c r="G8" i="9"/>
  <c r="D13" i="9"/>
  <c r="L13" i="9"/>
  <c r="D14" i="9"/>
  <c r="L14" i="9"/>
  <c r="D15" i="9"/>
  <c r="L15" i="9"/>
  <c r="D16" i="9"/>
  <c r="L16" i="9"/>
  <c r="D17" i="9"/>
  <c r="L17" i="9"/>
  <c r="D18" i="9"/>
  <c r="L18" i="9"/>
  <c r="D19" i="9"/>
  <c r="L19" i="9"/>
  <c r="D20" i="9"/>
  <c r="L20" i="9"/>
  <c r="D21" i="9"/>
  <c r="L21" i="9"/>
  <c r="D22" i="9"/>
  <c r="L22" i="9"/>
  <c r="D23" i="9"/>
  <c r="L23" i="9"/>
  <c r="D24" i="9"/>
  <c r="L24" i="9"/>
  <c r="D25" i="9"/>
  <c r="L25" i="9"/>
  <c r="D26" i="9"/>
  <c r="L26" i="9"/>
  <c r="D27" i="9"/>
  <c r="L27" i="9"/>
  <c r="D28" i="9"/>
  <c r="L28" i="9"/>
  <c r="D29" i="9"/>
  <c r="L29" i="9"/>
  <c r="D30" i="9"/>
  <c r="L30" i="9"/>
  <c r="D31" i="9"/>
  <c r="L31" i="9"/>
  <c r="D32" i="9"/>
  <c r="L32" i="9"/>
  <c r="D33" i="9"/>
  <c r="L33" i="9"/>
  <c r="D34" i="9"/>
  <c r="L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B51" i="9"/>
  <c r="C51" i="9"/>
  <c r="D51" i="9"/>
  <c r="D53" i="9"/>
  <c r="F66" i="9"/>
  <c r="I66" i="9"/>
  <c r="J66" i="9"/>
  <c r="K66" i="9"/>
  <c r="N66" i="9"/>
  <c r="F67" i="9"/>
  <c r="I67" i="9"/>
  <c r="J67" i="9"/>
  <c r="K67" i="9"/>
  <c r="F68" i="9"/>
  <c r="I68" i="9"/>
  <c r="J68" i="9"/>
  <c r="K68" i="9"/>
  <c r="F69" i="9"/>
  <c r="I69" i="9"/>
  <c r="J69" i="9"/>
  <c r="K69" i="9"/>
  <c r="F70" i="9"/>
  <c r="I70" i="9"/>
  <c r="J70" i="9"/>
  <c r="K70" i="9"/>
  <c r="F71" i="9"/>
  <c r="I71" i="9"/>
  <c r="J71" i="9"/>
  <c r="K71" i="9"/>
  <c r="F72" i="9"/>
  <c r="I72" i="9"/>
  <c r="J72" i="9"/>
  <c r="K72" i="9"/>
  <c r="F73" i="9"/>
  <c r="I73" i="9"/>
  <c r="J73" i="9"/>
  <c r="K73" i="9"/>
  <c r="F74" i="9"/>
  <c r="I74" i="9"/>
  <c r="J74" i="9"/>
  <c r="K74" i="9"/>
  <c r="F75" i="9"/>
  <c r="I75" i="9"/>
  <c r="J75" i="9"/>
  <c r="K75" i="9"/>
  <c r="F76" i="9"/>
  <c r="I76" i="9"/>
  <c r="J76" i="9"/>
  <c r="K76" i="9"/>
  <c r="F77" i="9"/>
  <c r="I77" i="9"/>
  <c r="J77" i="9"/>
  <c r="K77" i="9"/>
  <c r="F78" i="9"/>
  <c r="I78" i="9"/>
  <c r="J78" i="9"/>
  <c r="K78" i="9"/>
  <c r="F79" i="9"/>
  <c r="I79" i="9"/>
  <c r="J79" i="9"/>
  <c r="K79" i="9"/>
  <c r="F80" i="9"/>
  <c r="I80" i="9"/>
  <c r="J80" i="9"/>
  <c r="K80" i="9"/>
  <c r="F81" i="9"/>
  <c r="I81" i="9"/>
  <c r="J81" i="9"/>
  <c r="K81" i="9"/>
  <c r="F82" i="9"/>
  <c r="I82" i="9"/>
  <c r="J82" i="9"/>
  <c r="K82" i="9"/>
  <c r="F83" i="9"/>
  <c r="I83" i="9"/>
  <c r="J83" i="9"/>
  <c r="K83" i="9"/>
  <c r="F84" i="9"/>
  <c r="I84" i="9"/>
  <c r="J84" i="9"/>
  <c r="K84" i="9"/>
  <c r="F85" i="9"/>
  <c r="I85" i="9"/>
  <c r="J85" i="9"/>
  <c r="K85" i="9"/>
  <c r="B86" i="9"/>
  <c r="C86" i="9"/>
  <c r="D86" i="9"/>
  <c r="E86" i="9"/>
  <c r="F86" i="9"/>
  <c r="G86" i="9"/>
  <c r="H86" i="9"/>
  <c r="I86" i="9"/>
  <c r="J86" i="9"/>
  <c r="K86" i="9"/>
  <c r="L86" i="9"/>
  <c r="K91" i="9"/>
  <c r="K92" i="9"/>
  <c r="C93" i="9"/>
  <c r="D93" i="9"/>
  <c r="E93" i="9"/>
  <c r="F93" i="9"/>
  <c r="G93" i="9"/>
  <c r="H93" i="9"/>
  <c r="I93" i="9"/>
  <c r="J93" i="9"/>
  <c r="K93" i="9"/>
  <c r="K94" i="9"/>
  <c r="K95" i="9"/>
  <c r="K96" i="9"/>
  <c r="C97" i="9"/>
  <c r="D97" i="9"/>
  <c r="E97" i="9"/>
  <c r="F97" i="9"/>
  <c r="G97" i="9"/>
  <c r="H97" i="9"/>
  <c r="I97" i="9"/>
  <c r="J97" i="9"/>
  <c r="K97" i="9"/>
  <c r="K98" i="9"/>
  <c r="K99" i="9"/>
  <c r="F107" i="9"/>
  <c r="F112" i="9"/>
  <c r="B7" i="8"/>
  <c r="E7" i="8"/>
  <c r="J7" i="8"/>
  <c r="B8" i="8"/>
  <c r="G8" i="8"/>
  <c r="D13" i="8"/>
  <c r="L13" i="8"/>
  <c r="D14" i="8"/>
  <c r="L14" i="8"/>
  <c r="D15" i="8"/>
  <c r="L15" i="8"/>
  <c r="D16" i="8"/>
  <c r="L16" i="8"/>
  <c r="D17" i="8"/>
  <c r="L17" i="8"/>
  <c r="D18" i="8"/>
  <c r="L18" i="8"/>
  <c r="D19" i="8"/>
  <c r="L19" i="8"/>
  <c r="D20" i="8"/>
  <c r="L20" i="8"/>
  <c r="D21" i="8"/>
  <c r="L21" i="8"/>
  <c r="D22" i="8"/>
  <c r="L22" i="8"/>
  <c r="D23" i="8"/>
  <c r="L23" i="8"/>
  <c r="D24" i="8"/>
  <c r="L24" i="8"/>
  <c r="D25" i="8"/>
  <c r="L25" i="8"/>
  <c r="D26" i="8"/>
  <c r="L26" i="8"/>
  <c r="D27" i="8"/>
  <c r="L27" i="8"/>
  <c r="D28" i="8"/>
  <c r="L28" i="8"/>
  <c r="D29" i="8"/>
  <c r="L29" i="8"/>
  <c r="D30" i="8"/>
  <c r="L30" i="8"/>
  <c r="D31" i="8"/>
  <c r="L31" i="8"/>
  <c r="D32" i="8"/>
  <c r="L32" i="8"/>
  <c r="D33" i="8"/>
  <c r="L33" i="8"/>
  <c r="D34" i="8"/>
  <c r="L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3" i="8"/>
  <c r="F66" i="8"/>
  <c r="I66" i="8"/>
  <c r="J66" i="8"/>
  <c r="K66" i="8"/>
  <c r="N66" i="8"/>
  <c r="F67" i="8"/>
  <c r="I67" i="8"/>
  <c r="J67" i="8"/>
  <c r="K67" i="8"/>
  <c r="F68" i="8"/>
  <c r="I68" i="8"/>
  <c r="J68" i="8"/>
  <c r="K68" i="8"/>
  <c r="F69" i="8"/>
  <c r="I69" i="8"/>
  <c r="J69" i="8"/>
  <c r="K69" i="8"/>
  <c r="F70" i="8"/>
  <c r="I70" i="8"/>
  <c r="J70" i="8"/>
  <c r="K70" i="8"/>
  <c r="F71" i="8"/>
  <c r="I71" i="8"/>
  <c r="J71" i="8"/>
  <c r="K71" i="8"/>
  <c r="F72" i="8"/>
  <c r="I72" i="8"/>
  <c r="J72" i="8"/>
  <c r="K72" i="8"/>
  <c r="F73" i="8"/>
  <c r="I73" i="8"/>
  <c r="J73" i="8"/>
  <c r="K73" i="8"/>
  <c r="F74" i="8"/>
  <c r="I74" i="8"/>
  <c r="J74" i="8"/>
  <c r="K74" i="8"/>
  <c r="F75" i="8"/>
  <c r="I75" i="8"/>
  <c r="J75" i="8"/>
  <c r="K75" i="8"/>
  <c r="F76" i="8"/>
  <c r="I76" i="8"/>
  <c r="J76" i="8"/>
  <c r="K76" i="8"/>
  <c r="F77" i="8"/>
  <c r="J77" i="8"/>
  <c r="K77" i="8"/>
  <c r="F78" i="8"/>
  <c r="I78" i="8"/>
  <c r="J78" i="8"/>
  <c r="K78" i="8"/>
  <c r="F79" i="8"/>
  <c r="I79" i="8"/>
  <c r="J79" i="8"/>
  <c r="K79" i="8"/>
  <c r="F80" i="8"/>
  <c r="I80" i="8"/>
  <c r="J80" i="8"/>
  <c r="K80" i="8"/>
  <c r="F81" i="8"/>
  <c r="I81" i="8"/>
  <c r="J81" i="8"/>
  <c r="K81" i="8"/>
  <c r="F82" i="8"/>
  <c r="I82" i="8"/>
  <c r="J82" i="8"/>
  <c r="K82" i="8"/>
  <c r="F83" i="8"/>
  <c r="I83" i="8"/>
  <c r="J83" i="8"/>
  <c r="K83" i="8"/>
  <c r="F84" i="8"/>
  <c r="I84" i="8"/>
  <c r="J84" i="8"/>
  <c r="K84" i="8"/>
  <c r="F85" i="8"/>
  <c r="I85" i="8"/>
  <c r="J85" i="8"/>
  <c r="K85" i="8"/>
  <c r="B86" i="8"/>
  <c r="C86" i="8"/>
  <c r="D86" i="8"/>
  <c r="E86" i="8"/>
  <c r="F86" i="8"/>
  <c r="G86" i="8"/>
  <c r="H86" i="8"/>
  <c r="I86" i="8"/>
  <c r="J86" i="8"/>
  <c r="K86" i="8"/>
  <c r="L86" i="8"/>
  <c r="K91" i="8"/>
  <c r="K92" i="8"/>
  <c r="C93" i="8"/>
  <c r="D93" i="8"/>
  <c r="E93" i="8"/>
  <c r="F93" i="8"/>
  <c r="G93" i="8"/>
  <c r="H93" i="8"/>
  <c r="I93" i="8"/>
  <c r="J93" i="8"/>
  <c r="K93" i="8"/>
  <c r="K94" i="8"/>
  <c r="C95" i="8"/>
  <c r="D95" i="8"/>
  <c r="F95" i="8"/>
  <c r="H95" i="8"/>
  <c r="I95" i="8"/>
  <c r="J95" i="8"/>
  <c r="K95" i="8"/>
  <c r="K96" i="8"/>
  <c r="C97" i="8"/>
  <c r="D97" i="8"/>
  <c r="E97" i="8"/>
  <c r="F97" i="8"/>
  <c r="G97" i="8"/>
  <c r="H97" i="8"/>
  <c r="I97" i="8"/>
  <c r="J97" i="8"/>
  <c r="K97" i="8"/>
  <c r="K98" i="8"/>
  <c r="K99" i="8"/>
  <c r="F107" i="8"/>
  <c r="F112" i="8"/>
  <c r="A2" i="20"/>
  <c r="B2" i="20"/>
  <c r="C2" i="20"/>
  <c r="D2" i="20"/>
  <c r="E2" i="20"/>
  <c r="F2" i="20"/>
  <c r="G2" i="20"/>
  <c r="H2" i="20"/>
  <c r="D20" i="1"/>
  <c r="L20" i="1"/>
  <c r="D21" i="1"/>
  <c r="L21" i="1"/>
  <c r="D22" i="1"/>
  <c r="L22" i="1"/>
  <c r="D23" i="1"/>
  <c r="L23" i="1"/>
  <c r="D24" i="1"/>
  <c r="L24" i="1"/>
  <c r="D25" i="1"/>
  <c r="L25" i="1"/>
  <c r="D26" i="1"/>
  <c r="L26" i="1"/>
  <c r="D27" i="1"/>
  <c r="L27" i="1"/>
  <c r="D28" i="1"/>
  <c r="L28" i="1"/>
  <c r="D29" i="1"/>
  <c r="L29" i="1"/>
  <c r="D30" i="1"/>
  <c r="L30" i="1"/>
  <c r="D31" i="1"/>
  <c r="L31" i="1"/>
  <c r="D32" i="1"/>
  <c r="L32" i="1"/>
  <c r="D33" i="1"/>
  <c r="L33" i="1"/>
  <c r="D34" i="1"/>
  <c r="L34" i="1"/>
  <c r="D35" i="1"/>
  <c r="L35" i="1"/>
  <c r="D36" i="1"/>
  <c r="L36" i="1"/>
  <c r="D37" i="1"/>
  <c r="L37" i="1"/>
  <c r="D38" i="1"/>
  <c r="L38" i="1"/>
  <c r="D39" i="1"/>
  <c r="L39" i="1"/>
  <c r="D40" i="1"/>
  <c r="L40" i="1"/>
  <c r="D41" i="1"/>
  <c r="L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B58" i="1"/>
  <c r="C58" i="1"/>
  <c r="D58" i="1"/>
  <c r="D60" i="1"/>
  <c r="F73" i="1"/>
  <c r="I73" i="1"/>
  <c r="J73" i="1"/>
  <c r="K73" i="1"/>
  <c r="N73" i="1"/>
  <c r="F74" i="1"/>
  <c r="I74" i="1"/>
  <c r="J74" i="1"/>
  <c r="K74" i="1"/>
  <c r="F75" i="1"/>
  <c r="I75" i="1"/>
  <c r="J75" i="1"/>
  <c r="K75" i="1"/>
  <c r="F76" i="1"/>
  <c r="I76" i="1"/>
  <c r="J76" i="1"/>
  <c r="K76" i="1"/>
  <c r="F77" i="1"/>
  <c r="I77" i="1"/>
  <c r="J77" i="1"/>
  <c r="K77" i="1"/>
  <c r="F78" i="1"/>
  <c r="I78" i="1"/>
  <c r="J78" i="1"/>
  <c r="K78" i="1"/>
  <c r="F79" i="1"/>
  <c r="I79" i="1"/>
  <c r="J79" i="1"/>
  <c r="K79" i="1"/>
  <c r="F80" i="1"/>
  <c r="I80" i="1"/>
  <c r="J80" i="1"/>
  <c r="K80" i="1"/>
  <c r="F81" i="1"/>
  <c r="I81" i="1"/>
  <c r="J81" i="1"/>
  <c r="K81" i="1"/>
  <c r="F82" i="1"/>
  <c r="I82" i="1"/>
  <c r="J82" i="1"/>
  <c r="K82" i="1"/>
  <c r="F83" i="1"/>
  <c r="I83" i="1"/>
  <c r="J83" i="1"/>
  <c r="K83" i="1"/>
  <c r="F84" i="1"/>
  <c r="I84" i="1"/>
  <c r="J84" i="1"/>
  <c r="K84" i="1"/>
  <c r="F85" i="1"/>
  <c r="I85" i="1"/>
  <c r="J85" i="1"/>
  <c r="K85" i="1"/>
  <c r="F86" i="1"/>
  <c r="I86" i="1"/>
  <c r="J86" i="1"/>
  <c r="K86" i="1"/>
  <c r="F87" i="1"/>
  <c r="I87" i="1"/>
  <c r="J87" i="1"/>
  <c r="K87" i="1"/>
  <c r="F88" i="1"/>
  <c r="I88" i="1"/>
  <c r="J88" i="1"/>
  <c r="K88" i="1"/>
  <c r="F89" i="1"/>
  <c r="I89" i="1"/>
  <c r="J89" i="1"/>
  <c r="K89" i="1"/>
  <c r="F90" i="1"/>
  <c r="I90" i="1"/>
  <c r="J90" i="1"/>
  <c r="K90" i="1"/>
  <c r="F91" i="1"/>
  <c r="I91" i="1"/>
  <c r="J91" i="1"/>
  <c r="K91" i="1"/>
  <c r="F92" i="1"/>
  <c r="I92" i="1"/>
  <c r="J92" i="1"/>
  <c r="K92" i="1"/>
  <c r="B93" i="1"/>
  <c r="C93" i="1"/>
  <c r="D93" i="1"/>
  <c r="E93" i="1"/>
  <c r="F93" i="1"/>
  <c r="G93" i="1"/>
  <c r="H93" i="1"/>
  <c r="I93" i="1"/>
  <c r="J93" i="1"/>
  <c r="K93" i="1"/>
  <c r="L93" i="1"/>
  <c r="K98" i="1"/>
  <c r="K99" i="1"/>
  <c r="C100" i="1"/>
  <c r="D100" i="1"/>
  <c r="E100" i="1"/>
  <c r="F100" i="1"/>
  <c r="G100" i="1"/>
  <c r="H100" i="1"/>
  <c r="I100" i="1"/>
  <c r="J100" i="1"/>
  <c r="K100" i="1"/>
  <c r="K101" i="1"/>
  <c r="K102" i="1"/>
  <c r="K103" i="1"/>
  <c r="C104" i="1"/>
  <c r="D104" i="1"/>
  <c r="E104" i="1"/>
  <c r="F104" i="1"/>
  <c r="G104" i="1"/>
  <c r="H104" i="1"/>
  <c r="I104" i="1"/>
  <c r="J104" i="1"/>
  <c r="K104" i="1"/>
  <c r="K105" i="1"/>
  <c r="K106" i="1"/>
  <c r="F114" i="1"/>
  <c r="F119" i="1"/>
  <c r="A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F2" i="2"/>
  <c r="FG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F3" i="2"/>
  <c r="FG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F4" i="2"/>
  <c r="FG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F5" i="2"/>
  <c r="FG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F6" i="2"/>
  <c r="FG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F7" i="2"/>
  <c r="FG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F8" i="2"/>
  <c r="FG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F9" i="2"/>
  <c r="FG9" i="2"/>
  <c r="A10" i="2"/>
  <c r="B10" i="2"/>
  <c r="C10" i="2"/>
  <c r="D10" i="2"/>
  <c r="E10" i="2"/>
  <c r="F10" i="2"/>
  <c r="R10" i="2"/>
  <c r="S10" i="2"/>
  <c r="AA10" i="2"/>
  <c r="AK10" i="2"/>
  <c r="AN10" i="2"/>
  <c r="AP10" i="2"/>
  <c r="AQ10" i="2"/>
  <c r="AS10" i="2"/>
  <c r="FF10" i="2"/>
  <c r="AT10" i="2"/>
  <c r="AW10" i="2"/>
  <c r="AX10" i="2"/>
  <c r="AY10" i="2"/>
  <c r="BA10" i="2"/>
  <c r="BD10" i="2"/>
  <c r="BE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FA10" i="2"/>
  <c r="FB10" i="2"/>
  <c r="FC10" i="2"/>
  <c r="FD10" i="2"/>
  <c r="A11" i="2"/>
  <c r="B11" i="2"/>
  <c r="C11" i="2"/>
  <c r="D11" i="2"/>
  <c r="E11" i="2"/>
  <c r="F11" i="2"/>
  <c r="L11" i="2"/>
  <c r="U11" i="2"/>
  <c r="AA11" i="2"/>
  <c r="AC11" i="2"/>
  <c r="AD11" i="2"/>
  <c r="AE11" i="2"/>
  <c r="AG11" i="2"/>
  <c r="AH11" i="2"/>
  <c r="AI11" i="2"/>
  <c r="AK11" i="2"/>
  <c r="AL11" i="2"/>
  <c r="AM11" i="2"/>
  <c r="AN11" i="2"/>
  <c r="AP11" i="2"/>
  <c r="AQ11" i="2"/>
  <c r="AT11" i="2"/>
  <c r="AU11" i="2"/>
  <c r="AV11" i="2"/>
  <c r="AW11" i="2"/>
  <c r="AY11" i="2"/>
  <c r="AZ11" i="2"/>
  <c r="BD11" i="2"/>
  <c r="BE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FA11" i="2"/>
  <c r="FB11" i="2"/>
  <c r="FF11" i="2"/>
  <c r="FC11" i="2"/>
  <c r="FD11" i="2"/>
  <c r="A12" i="2"/>
  <c r="B12" i="2"/>
  <c r="C12" i="2"/>
  <c r="D12" i="2"/>
  <c r="E12" i="2"/>
  <c r="F12" i="2"/>
  <c r="J12" i="2"/>
  <c r="O12" i="2"/>
  <c r="S12" i="2"/>
  <c r="AD12" i="2"/>
  <c r="AE12" i="2"/>
  <c r="AH12" i="2"/>
  <c r="AL12" i="2"/>
  <c r="AN12" i="2"/>
  <c r="AO12" i="2"/>
  <c r="AQ12" i="2"/>
  <c r="AS12" i="2"/>
  <c r="AU12" i="2"/>
  <c r="AW12" i="2"/>
  <c r="AY12" i="2"/>
  <c r="BA12" i="2"/>
  <c r="BC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Q12" i="2"/>
  <c r="ER12" i="2"/>
  <c r="ES12" i="2"/>
  <c r="ET12" i="2"/>
  <c r="EU12" i="2"/>
  <c r="EV12" i="2"/>
  <c r="EY12" i="2"/>
  <c r="FB12" i="2"/>
  <c r="FC12" i="2"/>
  <c r="FD12" i="2"/>
  <c r="A13" i="2"/>
  <c r="B13" i="2"/>
  <c r="C13" i="2"/>
  <c r="D13" i="2"/>
  <c r="E13" i="2"/>
  <c r="F13" i="2"/>
  <c r="H13" i="2"/>
  <c r="I13" i="2"/>
  <c r="L13" i="2"/>
  <c r="M13" i="2"/>
  <c r="O13" i="2"/>
  <c r="P13" i="2"/>
  <c r="Q13" i="2"/>
  <c r="S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Z13" i="2"/>
  <c r="FA13" i="2"/>
  <c r="FB13" i="2"/>
  <c r="FC13" i="2"/>
  <c r="FD13" i="2"/>
  <c r="B86" i="24"/>
  <c r="I69" i="16"/>
  <c r="J69" i="16"/>
  <c r="I75" i="16"/>
  <c r="J75" i="16"/>
  <c r="I85" i="16"/>
  <c r="J85" i="16"/>
  <c r="CD10" i="2"/>
  <c r="I68" i="16"/>
  <c r="J68" i="16"/>
  <c r="I72" i="16"/>
  <c r="J72" i="16"/>
  <c r="I79" i="16"/>
  <c r="J79" i="16"/>
  <c r="I80" i="16"/>
  <c r="J80" i="16"/>
  <c r="I84" i="16"/>
  <c r="J84" i="16"/>
  <c r="T74" i="24"/>
  <c r="T74" i="21"/>
  <c r="I66" i="16"/>
  <c r="J66" i="16"/>
  <c r="I67" i="16"/>
  <c r="J67" i="16"/>
  <c r="I71" i="16"/>
  <c r="J71" i="16"/>
  <c r="I74" i="16"/>
  <c r="J74" i="16"/>
  <c r="I78" i="16"/>
  <c r="J78" i="16"/>
  <c r="I83" i="16"/>
  <c r="J83" i="16"/>
  <c r="I70" i="16"/>
  <c r="J70" i="16"/>
  <c r="I77" i="16"/>
  <c r="J77" i="16"/>
  <c r="I82" i="16"/>
  <c r="J82" i="16"/>
  <c r="I86" i="16"/>
  <c r="J86" i="16"/>
  <c r="I81" i="16"/>
  <c r="J81" i="16"/>
  <c r="I76" i="16"/>
  <c r="J76" i="16"/>
  <c r="K79" i="24"/>
  <c r="K71" i="24"/>
  <c r="K70" i="24"/>
  <c r="G86" i="24"/>
  <c r="F85" i="24"/>
  <c r="K85" i="24"/>
  <c r="F76" i="24"/>
  <c r="K76" i="24"/>
  <c r="F72" i="24"/>
  <c r="K72" i="24"/>
  <c r="F84" i="24"/>
  <c r="K84" i="24"/>
  <c r="F82" i="24"/>
  <c r="K82" i="24"/>
  <c r="E86" i="24"/>
  <c r="F83" i="24"/>
  <c r="K83" i="24"/>
  <c r="F78" i="24"/>
  <c r="K78" i="24"/>
  <c r="F75" i="24"/>
  <c r="K75" i="24"/>
  <c r="F73" i="24"/>
  <c r="K73" i="24"/>
  <c r="F69" i="24"/>
  <c r="K69" i="24"/>
  <c r="D86" i="24"/>
  <c r="F67" i="24"/>
  <c r="K67" i="24"/>
  <c r="C86" i="24"/>
  <c r="F86" i="16"/>
  <c r="K86" i="16"/>
  <c r="K66" i="24"/>
  <c r="K66" i="16"/>
  <c r="N66" i="24"/>
  <c r="T65" i="24"/>
  <c r="F86" i="24"/>
  <c r="K86" i="24"/>
  <c r="L67" i="24"/>
  <c r="L68" i="24"/>
  <c r="H70" i="24"/>
  <c r="I70" i="24"/>
  <c r="J70" i="24"/>
  <c r="H71" i="24"/>
  <c r="I71" i="24"/>
  <c r="J71" i="24"/>
  <c r="H72" i="24"/>
  <c r="I72" i="24"/>
  <c r="J72" i="24"/>
  <c r="L73" i="24"/>
  <c r="L75" i="24"/>
  <c r="L76" i="24"/>
  <c r="H78" i="24"/>
  <c r="I78" i="24"/>
  <c r="J78" i="24"/>
  <c r="H79" i="24"/>
  <c r="I79" i="24"/>
  <c r="J79" i="24"/>
  <c r="L80" i="24"/>
  <c r="L81" i="24"/>
  <c r="L82" i="24"/>
  <c r="L83" i="24"/>
  <c r="L84" i="24"/>
  <c r="L85" i="24"/>
  <c r="H66" i="24"/>
  <c r="H74" i="24"/>
  <c r="I74" i="24"/>
  <c r="J74" i="24"/>
  <c r="H77" i="24"/>
  <c r="I77" i="24"/>
  <c r="J77" i="24"/>
  <c r="H67" i="24"/>
  <c r="I67" i="24"/>
  <c r="J67" i="24"/>
  <c r="L69" i="24"/>
  <c r="H73" i="24"/>
  <c r="I73" i="24"/>
  <c r="J73" i="24"/>
  <c r="H75" i="24"/>
  <c r="I75" i="24"/>
  <c r="J75" i="24"/>
  <c r="H80" i="24"/>
  <c r="I80" i="24"/>
  <c r="J80" i="24"/>
  <c r="L66" i="24"/>
  <c r="H68" i="24"/>
  <c r="I68" i="24"/>
  <c r="J68" i="24"/>
  <c r="H69" i="24"/>
  <c r="I69" i="24"/>
  <c r="J69" i="24"/>
  <c r="L70" i="24"/>
  <c r="L71" i="24"/>
  <c r="L72" i="24"/>
  <c r="L74" i="24"/>
  <c r="H76" i="24"/>
  <c r="I76" i="24"/>
  <c r="J76" i="24"/>
  <c r="L77" i="24"/>
  <c r="L78" i="24"/>
  <c r="L79" i="24"/>
  <c r="H81" i="24"/>
  <c r="I81" i="24"/>
  <c r="J81" i="24"/>
  <c r="H82" i="24"/>
  <c r="I82" i="24"/>
  <c r="J82" i="24"/>
  <c r="H83" i="24"/>
  <c r="I83" i="24"/>
  <c r="J83" i="24"/>
  <c r="H84" i="24"/>
  <c r="I84" i="24"/>
  <c r="J84" i="24"/>
  <c r="H85" i="24"/>
  <c r="I85" i="24"/>
  <c r="J85" i="24"/>
  <c r="L86" i="24"/>
  <c r="I66" i="24"/>
  <c r="H86" i="24"/>
  <c r="I86" i="24"/>
  <c r="J86" i="24"/>
  <c r="J66" i="24"/>
  <c r="D18" i="24"/>
  <c r="D46" i="24"/>
  <c r="D48" i="24"/>
  <c r="D37" i="24"/>
  <c r="D28" i="24"/>
  <c r="D19" i="24"/>
  <c r="D16" i="24"/>
  <c r="D45" i="24"/>
  <c r="D38" i="24"/>
  <c r="D36" i="24"/>
  <c r="D35" i="24"/>
  <c r="D34" i="24"/>
  <c r="D32" i="24"/>
  <c r="D31" i="24"/>
  <c r="D30" i="24"/>
  <c r="D29" i="24"/>
  <c r="D27" i="24"/>
  <c r="D26" i="24"/>
  <c r="C51" i="24"/>
  <c r="D15" i="24"/>
  <c r="B51" i="24"/>
  <c r="K98" i="24"/>
  <c r="K99" i="24"/>
  <c r="G97" i="24"/>
  <c r="F97" i="24"/>
  <c r="K95" i="24"/>
  <c r="K97" i="16"/>
  <c r="C97" i="24"/>
  <c r="F93" i="24"/>
  <c r="K93" i="24"/>
  <c r="K92" i="24"/>
  <c r="K93" i="16"/>
  <c r="K91" i="24"/>
  <c r="D51" i="24"/>
  <c r="D53" i="24"/>
  <c r="K97" i="24"/>
  <c r="L13" i="21"/>
  <c r="L33" i="24"/>
  <c r="L17" i="24"/>
  <c r="L18" i="24"/>
  <c r="L21" i="24"/>
  <c r="L24" i="24"/>
  <c r="L26" i="24"/>
  <c r="L27" i="24"/>
  <c r="L28" i="24"/>
  <c r="L16" i="21"/>
  <c r="FG10" i="2"/>
  <c r="I2" i="20"/>
  <c r="K97" i="17"/>
  <c r="G93" i="25"/>
  <c r="D93" i="25"/>
  <c r="C93" i="25"/>
  <c r="K93" i="17"/>
  <c r="D39" i="25"/>
  <c r="N66" i="17"/>
  <c r="I68" i="17"/>
  <c r="J68" i="17"/>
  <c r="I69" i="17"/>
  <c r="J69" i="17"/>
  <c r="I79" i="17"/>
  <c r="J79" i="17"/>
  <c r="I80" i="17"/>
  <c r="J80" i="17"/>
  <c r="I85" i="17"/>
  <c r="J85" i="17"/>
  <c r="I70" i="17"/>
  <c r="J70" i="17"/>
  <c r="I81" i="17"/>
  <c r="J81" i="17"/>
  <c r="T75" i="25"/>
  <c r="I66" i="17"/>
  <c r="J66" i="17"/>
  <c r="I67" i="17"/>
  <c r="J67" i="17"/>
  <c r="I72" i="17"/>
  <c r="J72" i="17"/>
  <c r="I75" i="17"/>
  <c r="J75" i="17"/>
  <c r="I76" i="17"/>
  <c r="J76" i="17"/>
  <c r="I77" i="17"/>
  <c r="J77" i="17"/>
  <c r="I78" i="17"/>
  <c r="J78" i="17"/>
  <c r="I84" i="17"/>
  <c r="J84" i="17"/>
  <c r="T75" i="21"/>
  <c r="I71" i="17"/>
  <c r="J71" i="17"/>
  <c r="I74" i="17"/>
  <c r="J74" i="17"/>
  <c r="I83" i="17"/>
  <c r="J83" i="17"/>
  <c r="I82" i="17"/>
  <c r="J82" i="17"/>
  <c r="I86" i="17"/>
  <c r="J86" i="17"/>
  <c r="L28" i="21"/>
  <c r="L17" i="25"/>
  <c r="L21" i="25"/>
  <c r="K85" i="17"/>
  <c r="J2" i="20"/>
  <c r="FG11" i="2"/>
  <c r="F85" i="21"/>
  <c r="CC12" i="2"/>
  <c r="G93" i="21"/>
  <c r="L14" i="21"/>
  <c r="D15" i="25"/>
  <c r="D41" i="21"/>
  <c r="D46" i="25"/>
  <c r="D37" i="21"/>
  <c r="D34" i="25"/>
  <c r="D31" i="21"/>
  <c r="D25" i="21"/>
  <c r="D19" i="21"/>
  <c r="D17" i="21"/>
  <c r="D16" i="21"/>
  <c r="D15" i="21"/>
  <c r="D14" i="21"/>
  <c r="D38" i="21"/>
  <c r="K86" i="18"/>
  <c r="I70" i="18"/>
  <c r="J70" i="18"/>
  <c r="I77" i="18"/>
  <c r="J77" i="18"/>
  <c r="T76" i="21"/>
  <c r="I68" i="18"/>
  <c r="J68" i="18"/>
  <c r="I81" i="18"/>
  <c r="J81" i="18"/>
  <c r="I78" i="18"/>
  <c r="J78" i="18"/>
  <c r="I66" i="18"/>
  <c r="J66" i="18"/>
  <c r="I79" i="18"/>
  <c r="J79" i="18"/>
  <c r="I83" i="18"/>
  <c r="J83" i="18"/>
  <c r="I75" i="18"/>
  <c r="J75" i="18"/>
  <c r="I80" i="18"/>
  <c r="J80" i="18"/>
  <c r="I69" i="18"/>
  <c r="J69" i="18"/>
  <c r="I67" i="18"/>
  <c r="J67" i="18"/>
  <c r="T76" i="25"/>
  <c r="I72" i="18"/>
  <c r="J72" i="18"/>
  <c r="I82" i="18"/>
  <c r="J82" i="18"/>
  <c r="I84" i="18"/>
  <c r="J84" i="18"/>
  <c r="I85" i="18"/>
  <c r="J85" i="18"/>
  <c r="I71" i="18"/>
  <c r="J71" i="18"/>
  <c r="I76" i="18"/>
  <c r="J76" i="18"/>
  <c r="I74" i="18"/>
  <c r="J74" i="18"/>
  <c r="K97" i="18"/>
  <c r="K93" i="18"/>
  <c r="F86" i="18"/>
  <c r="I93" i="21"/>
  <c r="E93" i="21"/>
  <c r="F78" i="21"/>
  <c r="K78" i="21"/>
  <c r="D30" i="25"/>
  <c r="L26" i="25"/>
  <c r="L25" i="25"/>
  <c r="L20" i="25"/>
  <c r="L19" i="25"/>
  <c r="L18" i="25"/>
  <c r="L15" i="25"/>
  <c r="L13" i="25"/>
  <c r="J93" i="25"/>
  <c r="CD12" i="2"/>
  <c r="FF12" i="2"/>
  <c r="K2" i="20"/>
  <c r="F112" i="21"/>
  <c r="F107" i="21"/>
  <c r="H97" i="21"/>
  <c r="K95" i="25"/>
  <c r="F67" i="25"/>
  <c r="K67" i="25"/>
  <c r="I86" i="18"/>
  <c r="L33" i="21"/>
  <c r="L32" i="21"/>
  <c r="F83" i="25"/>
  <c r="F80" i="25"/>
  <c r="F76" i="25"/>
  <c r="K76" i="25"/>
  <c r="L34" i="25"/>
  <c r="G97" i="25"/>
  <c r="K96" i="21"/>
  <c r="F75" i="21"/>
  <c r="K75" i="21"/>
  <c r="D47" i="21"/>
  <c r="D45" i="21"/>
  <c r="D42" i="21"/>
  <c r="L31" i="21"/>
  <c r="F73" i="25"/>
  <c r="K73" i="25"/>
  <c r="D31" i="25"/>
  <c r="L33" i="25"/>
  <c r="J93" i="21"/>
  <c r="F82" i="21"/>
  <c r="K82" i="21"/>
  <c r="D23" i="21"/>
  <c r="D22" i="21"/>
  <c r="D33" i="25"/>
  <c r="D22" i="25"/>
  <c r="D16" i="25"/>
  <c r="J86" i="18"/>
  <c r="F79" i="25"/>
  <c r="K79" i="25"/>
  <c r="F69" i="25"/>
  <c r="K69" i="25"/>
  <c r="G97" i="21"/>
  <c r="F112" i="25"/>
  <c r="K96" i="25"/>
  <c r="I97" i="25"/>
  <c r="F71" i="25"/>
  <c r="K71" i="25"/>
  <c r="D18" i="25"/>
  <c r="D49" i="21"/>
  <c r="D50" i="25"/>
  <c r="D41" i="25"/>
  <c r="D36" i="25"/>
  <c r="L28" i="25"/>
  <c r="L27" i="25"/>
  <c r="D24" i="25"/>
  <c r="D20" i="25"/>
  <c r="J97" i="21"/>
  <c r="D50" i="21"/>
  <c r="D44" i="21"/>
  <c r="D21" i="21"/>
  <c r="D20" i="21"/>
  <c r="L24" i="25"/>
  <c r="D30" i="21"/>
  <c r="L21" i="21"/>
  <c r="L20" i="21"/>
  <c r="L19" i="21"/>
  <c r="L18" i="21"/>
  <c r="L23" i="25"/>
  <c r="L22" i="21"/>
  <c r="L22" i="25"/>
  <c r="L15" i="21"/>
  <c r="L16" i="25"/>
  <c r="L14" i="25"/>
  <c r="FG12" i="2"/>
  <c r="B86" i="21"/>
  <c r="N66" i="19"/>
  <c r="K80" i="25"/>
  <c r="F81" i="21"/>
  <c r="K81" i="21"/>
  <c r="F80" i="21"/>
  <c r="F75" i="25"/>
  <c r="K75" i="25"/>
  <c r="F74" i="21"/>
  <c r="K74" i="21"/>
  <c r="E86" i="25"/>
  <c r="F68" i="21"/>
  <c r="K85" i="21"/>
  <c r="K85" i="25"/>
  <c r="F84" i="21"/>
  <c r="F84" i="25"/>
  <c r="K84" i="25"/>
  <c r="F83" i="21"/>
  <c r="K83" i="21"/>
  <c r="F73" i="21"/>
  <c r="D86" i="21"/>
  <c r="F72" i="21"/>
  <c r="K72" i="21"/>
  <c r="F72" i="25"/>
  <c r="K72" i="25"/>
  <c r="F71" i="21"/>
  <c r="K71" i="21"/>
  <c r="F77" i="21"/>
  <c r="K77" i="21"/>
  <c r="D86" i="25"/>
  <c r="F79" i="21"/>
  <c r="K79" i="21"/>
  <c r="E86" i="21"/>
  <c r="F76" i="21"/>
  <c r="F70" i="21"/>
  <c r="K70" i="21"/>
  <c r="F67" i="21"/>
  <c r="F66" i="21"/>
  <c r="K84" i="21"/>
  <c r="K76" i="21"/>
  <c r="K73" i="21"/>
  <c r="K68" i="25"/>
  <c r="K68" i="21"/>
  <c r="C86" i="21"/>
  <c r="C86" i="25"/>
  <c r="F86" i="19"/>
  <c r="K86" i="19"/>
  <c r="K66" i="25"/>
  <c r="D47" i="25"/>
  <c r="D46" i="21"/>
  <c r="D45" i="25"/>
  <c r="D43" i="21"/>
  <c r="D42" i="25"/>
  <c r="D40" i="25"/>
  <c r="D40" i="21"/>
  <c r="D39" i="21"/>
  <c r="D38" i="25"/>
  <c r="D37" i="25"/>
  <c r="D36" i="21"/>
  <c r="D34" i="21"/>
  <c r="D33" i="21"/>
  <c r="D32" i="21"/>
  <c r="D28" i="25"/>
  <c r="D27" i="25"/>
  <c r="D26" i="25"/>
  <c r="D26" i="21"/>
  <c r="D25" i="25"/>
  <c r="D23" i="25"/>
  <c r="D21" i="25"/>
  <c r="D19" i="25"/>
  <c r="C51" i="21"/>
  <c r="D17" i="25"/>
  <c r="C51" i="25"/>
  <c r="D51" i="19"/>
  <c r="D53" i="19"/>
  <c r="D14" i="25"/>
  <c r="B51" i="21"/>
  <c r="B51" i="25"/>
  <c r="K67" i="21"/>
  <c r="K80" i="21"/>
  <c r="K81" i="25"/>
  <c r="G86" i="25"/>
  <c r="K66" i="21"/>
  <c r="G86" i="21"/>
  <c r="T77" i="25"/>
  <c r="T77" i="21"/>
  <c r="I70" i="19"/>
  <c r="J70" i="19"/>
  <c r="I79" i="19"/>
  <c r="J79" i="19"/>
  <c r="I84" i="19"/>
  <c r="J84" i="19"/>
  <c r="I69" i="19"/>
  <c r="J69" i="19"/>
  <c r="I78" i="19"/>
  <c r="J78" i="19"/>
  <c r="I82" i="19"/>
  <c r="J82" i="19"/>
  <c r="I83" i="19"/>
  <c r="J83" i="19"/>
  <c r="I75" i="19"/>
  <c r="J75" i="19"/>
  <c r="I76" i="19"/>
  <c r="J76" i="19"/>
  <c r="I77" i="19"/>
  <c r="J77" i="19"/>
  <c r="I81" i="19"/>
  <c r="J81" i="19"/>
  <c r="I66" i="19"/>
  <c r="J66" i="19"/>
  <c r="I68" i="19"/>
  <c r="J68" i="19"/>
  <c r="I72" i="19"/>
  <c r="J72" i="19"/>
  <c r="I85" i="19"/>
  <c r="J85" i="19"/>
  <c r="I74" i="19"/>
  <c r="J74" i="19"/>
  <c r="I80" i="19"/>
  <c r="J80" i="19"/>
  <c r="I67" i="19"/>
  <c r="J67" i="19"/>
  <c r="I71" i="19"/>
  <c r="J71" i="19"/>
  <c r="I86" i="19"/>
  <c r="J86" i="19"/>
  <c r="F86" i="25"/>
  <c r="K86" i="25"/>
  <c r="D51" i="21"/>
  <c r="D53" i="21"/>
  <c r="D51" i="25"/>
  <c r="D53" i="25"/>
  <c r="N66" i="21"/>
  <c r="T65" i="21"/>
  <c r="T65" i="25"/>
  <c r="N66" i="25"/>
  <c r="L73" i="25"/>
  <c r="L72" i="25"/>
  <c r="H68" i="25"/>
  <c r="I68" i="25"/>
  <c r="J68" i="25"/>
  <c r="H85" i="25"/>
  <c r="I85" i="25"/>
  <c r="J85" i="25"/>
  <c r="H73" i="25"/>
  <c r="I73" i="25"/>
  <c r="J73" i="25"/>
  <c r="H82" i="25"/>
  <c r="I82" i="25"/>
  <c r="J82" i="25"/>
  <c r="H77" i="25"/>
  <c r="I77" i="25"/>
  <c r="J77" i="25"/>
  <c r="H79" i="25"/>
  <c r="I79" i="25"/>
  <c r="J79" i="25"/>
  <c r="H70" i="25"/>
  <c r="I70" i="25"/>
  <c r="J70" i="25"/>
  <c r="L79" i="25"/>
  <c r="H75" i="25"/>
  <c r="I75" i="25"/>
  <c r="J75" i="25"/>
  <c r="L67" i="25"/>
  <c r="L84" i="25"/>
  <c r="L77" i="25"/>
  <c r="H84" i="25"/>
  <c r="I84" i="25"/>
  <c r="J84" i="25"/>
  <c r="L74" i="25"/>
  <c r="L82" i="25"/>
  <c r="H83" i="25"/>
  <c r="I83" i="25"/>
  <c r="J83" i="25"/>
  <c r="H72" i="25"/>
  <c r="I72" i="25"/>
  <c r="J72" i="25"/>
  <c r="L70" i="25"/>
  <c r="L85" i="25"/>
  <c r="H81" i="25"/>
  <c r="I81" i="25"/>
  <c r="J81" i="25"/>
  <c r="H78" i="25"/>
  <c r="I78" i="25"/>
  <c r="J78" i="25"/>
  <c r="H69" i="25"/>
  <c r="I69" i="25"/>
  <c r="J69" i="25"/>
  <c r="H74" i="25"/>
  <c r="I74" i="25"/>
  <c r="J74" i="25"/>
  <c r="L76" i="25"/>
  <c r="L75" i="25"/>
  <c r="H71" i="25"/>
  <c r="I71" i="25"/>
  <c r="J71" i="25"/>
  <c r="L78" i="25"/>
  <c r="H76" i="25"/>
  <c r="I76" i="25"/>
  <c r="J76" i="25"/>
  <c r="L83" i="25"/>
  <c r="L68" i="25"/>
  <c r="H67" i="25"/>
  <c r="I67" i="25"/>
  <c r="J67" i="25"/>
  <c r="L81" i="25"/>
  <c r="H80" i="25"/>
  <c r="I80" i="25"/>
  <c r="J80" i="25"/>
  <c r="L80" i="25"/>
  <c r="L66" i="25"/>
  <c r="L71" i="25"/>
  <c r="L69" i="25"/>
  <c r="H66" i="25"/>
  <c r="L78" i="21"/>
  <c r="H67" i="21"/>
  <c r="I67" i="21"/>
  <c r="J67" i="21"/>
  <c r="L69" i="21"/>
  <c r="H73" i="21"/>
  <c r="I73" i="21"/>
  <c r="J73" i="21"/>
  <c r="L67" i="21"/>
  <c r="H82" i="21"/>
  <c r="I82" i="21"/>
  <c r="J82" i="21"/>
  <c r="L83" i="21"/>
  <c r="H83" i="21"/>
  <c r="I83" i="21"/>
  <c r="J83" i="21"/>
  <c r="H77" i="21"/>
  <c r="I77" i="21"/>
  <c r="J77" i="21"/>
  <c r="H85" i="21"/>
  <c r="I85" i="21"/>
  <c r="J85" i="21"/>
  <c r="H78" i="21"/>
  <c r="I78" i="21"/>
  <c r="J78" i="21"/>
  <c r="H68" i="21"/>
  <c r="I68" i="21"/>
  <c r="J68" i="21"/>
  <c r="H72" i="21"/>
  <c r="I72" i="21"/>
  <c r="J72" i="21"/>
  <c r="L79" i="21"/>
  <c r="H75" i="21"/>
  <c r="I75" i="21"/>
  <c r="J75" i="21"/>
  <c r="L75" i="21"/>
  <c r="L74" i="21"/>
  <c r="L76" i="21"/>
  <c r="L80" i="21"/>
  <c r="H74" i="21"/>
  <c r="I74" i="21"/>
  <c r="J74" i="21"/>
  <c r="L73" i="21"/>
  <c r="H66" i="21"/>
  <c r="L68" i="21"/>
  <c r="H69" i="21"/>
  <c r="I69" i="21"/>
  <c r="J69" i="21"/>
  <c r="H80" i="21"/>
  <c r="I80" i="21"/>
  <c r="J80" i="21"/>
  <c r="L82" i="21"/>
  <c r="L77" i="21"/>
  <c r="L71" i="21"/>
  <c r="H79" i="21"/>
  <c r="I79" i="21"/>
  <c r="J79" i="21"/>
  <c r="L66" i="21"/>
  <c r="H71" i="21"/>
  <c r="I71" i="21"/>
  <c r="J71" i="21"/>
  <c r="L84" i="21"/>
  <c r="L72" i="21"/>
  <c r="L81" i="21"/>
  <c r="H76" i="21"/>
  <c r="I76" i="21"/>
  <c r="J76" i="21"/>
  <c r="L85" i="21"/>
  <c r="H81" i="21"/>
  <c r="I81" i="21"/>
  <c r="J81" i="21"/>
  <c r="H70" i="21"/>
  <c r="I70" i="21"/>
  <c r="J70" i="21"/>
  <c r="L70" i="21"/>
  <c r="H84" i="21"/>
  <c r="I84" i="21"/>
  <c r="J84" i="21"/>
  <c r="H86" i="25"/>
  <c r="I66" i="25"/>
  <c r="L86" i="21"/>
  <c r="H86" i="21"/>
  <c r="I66" i="21"/>
  <c r="L86" i="25"/>
  <c r="I86" i="25"/>
  <c r="J86" i="25"/>
  <c r="J66" i="25"/>
  <c r="I86" i="21"/>
  <c r="J86" i="21"/>
  <c r="J66" i="21"/>
  <c r="F97" i="21"/>
  <c r="K97" i="21"/>
  <c r="D97" i="21"/>
  <c r="C97" i="21"/>
  <c r="K99" i="25"/>
  <c r="K97" i="25"/>
  <c r="K97" i="19"/>
  <c r="H93" i="21"/>
  <c r="K92" i="21"/>
  <c r="F93" i="25"/>
  <c r="K93" i="25"/>
  <c r="K92" i="25"/>
  <c r="K91" i="21"/>
  <c r="K93" i="19"/>
  <c r="K91" i="25"/>
  <c r="D93" i="21"/>
  <c r="K93" i="21"/>
  <c r="K69" i="21"/>
  <c r="F86" i="21"/>
  <c r="K86" i="21"/>
  <c r="K98" i="25"/>
  <c r="K98" i="21"/>
  <c r="FF13" i="2"/>
  <c r="FG13" i="2"/>
  <c r="L2" i="20"/>
</calcChain>
</file>

<file path=xl/comments1.xml><?xml version="1.0" encoding="utf-8"?>
<comments xmlns="http://schemas.openxmlformats.org/spreadsheetml/2006/main">
  <authors>
    <author>Autor</author>
  </authors>
  <commentList>
    <comment ref="CB1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Ingresos
</t>
        </r>
      </text>
    </comment>
    <comment ref="CC1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Altas
</t>
        </r>
      </text>
    </comment>
    <comment ref="CD1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Numero de Camas
</t>
        </r>
      </text>
    </comment>
    <comment ref="CE1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Def. -48
</t>
        </r>
      </text>
    </comment>
    <comment ref="CF1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Def +48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G66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Estas celdas estan desbloqueadas para que puedan modificar la formula acorde con sus necesidades.
</t>
        </r>
      </text>
    </comment>
  </commentList>
</comments>
</file>

<file path=xl/sharedStrings.xml><?xml version="1.0" encoding="utf-8"?>
<sst xmlns="http://schemas.openxmlformats.org/spreadsheetml/2006/main" count="5066" uniqueCount="857">
  <si>
    <t>67-A</t>
  </si>
  <si>
    <t>SERVICIO DE:</t>
  </si>
  <si>
    <t>PRIM. VEZ</t>
  </si>
  <si>
    <t xml:space="preserve">TOTAL      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</si>
  <si>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</si>
  <si>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</si>
  <si>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</si>
  <si>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</si>
  <si>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</si>
  <si>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</si>
  <si>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</si>
  <si>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Exámenes de Patología</t>
  </si>
  <si>
    <t>Radiografía</t>
  </si>
  <si>
    <t>Sonografía</t>
  </si>
  <si>
    <t>Tomografía</t>
  </si>
  <si>
    <t>Resonancia Magnética</t>
  </si>
  <si>
    <t>Ecografía</t>
  </si>
  <si>
    <t>Fluoroscopia</t>
  </si>
  <si>
    <t>Gammagrafia</t>
  </si>
  <si>
    <t>Mamografía</t>
  </si>
  <si>
    <t>Electrocardiograma</t>
  </si>
  <si>
    <t>Endoscopia</t>
  </si>
  <si>
    <t>Cistoscopia</t>
  </si>
  <si>
    <t>Rectocismoidoscopia</t>
  </si>
  <si>
    <t>Electroencefalografía</t>
  </si>
  <si>
    <t>Prueba de Esfuerzo</t>
  </si>
  <si>
    <t>Laparoscopia</t>
  </si>
  <si>
    <t>Cirugía Mayor</t>
  </si>
  <si>
    <t>Cirugía Menor</t>
  </si>
  <si>
    <t>Prueba de Laboratorio</t>
  </si>
  <si>
    <t>Transfusiones</t>
  </si>
  <si>
    <t>Colposcopia</t>
  </si>
  <si>
    <t>No De Muertes por Accidentes de Transito</t>
  </si>
  <si>
    <t>No De Papanicolaou</t>
  </si>
  <si>
    <t>No De Embarazadas Adolescentes en Control</t>
  </si>
  <si>
    <t>No De Muertes Maternas</t>
  </si>
  <si>
    <t>No De Muertes Niños Menores de 1 Año</t>
  </si>
  <si>
    <t>No  De Procedimientos Odontológico</t>
  </si>
  <si>
    <t xml:space="preserve"> </t>
  </si>
  <si>
    <t>NUMERO TOTAL DE</t>
  </si>
  <si>
    <t>EMERGENCIAS</t>
  </si>
  <si>
    <t>PARTOS</t>
  </si>
  <si>
    <t xml:space="preserve">TOTAL DE SERVICIOS EXTERNO </t>
  </si>
  <si>
    <t>(CONSULTAS + EMERGENCIAS)</t>
  </si>
  <si>
    <t>=</t>
  </si>
  <si>
    <t>CONTINUA AL DORSO</t>
  </si>
  <si>
    <t>Ingresos</t>
  </si>
  <si>
    <t>Altas</t>
  </si>
  <si>
    <t>Total</t>
  </si>
  <si>
    <t>15-19</t>
  </si>
  <si>
    <t>20-24</t>
  </si>
  <si>
    <t>25-29</t>
  </si>
  <si>
    <t>30-34</t>
  </si>
  <si>
    <t>35-39</t>
  </si>
  <si>
    <t>40-44</t>
  </si>
  <si>
    <t>NACIMIENTOS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</si>
  <si>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</si>
  <si>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</si>
  <si>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</si>
  <si>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</si>
  <si>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</si>
  <si>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</si>
  <si>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</si>
  <si>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</si>
  <si>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</si>
  <si>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</si>
  <si>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</si>
  <si>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</si>
  <si>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</si>
  <si>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</si>
  <si>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</si>
  <si>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</si>
  <si>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</si>
  <si>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</si>
  <si>
    <t>Lado-A</t>
  </si>
  <si>
    <t>Lado-B</t>
  </si>
  <si>
    <t>Otros Datos</t>
  </si>
  <si>
    <t>Num. De Camas</t>
  </si>
  <si>
    <t>Días Camas</t>
  </si>
  <si>
    <t>%  Ocupacion</t>
  </si>
  <si>
    <t>Promedio Estadia</t>
  </si>
  <si>
    <t>DIRECCION GENERAL DE INFORMACION Y ESTADISTICA DE SALUD</t>
  </si>
  <si>
    <t>INFORME MENSUAL DE PRODUCCIÓN DE SERVICIOS  HOSPITALARIO</t>
  </si>
  <si>
    <t>Nombre del Centro:</t>
  </si>
  <si>
    <t>Codigo:</t>
  </si>
  <si>
    <t xml:space="preserve">AÑO: </t>
  </si>
  <si>
    <t>Provincia:</t>
  </si>
  <si>
    <t>Region:</t>
  </si>
  <si>
    <t>&lt;&lt; Rellene los campos Rosados son obligatorios</t>
  </si>
  <si>
    <t xml:space="preserve">Region </t>
  </si>
  <si>
    <t>Provincia</t>
  </si>
  <si>
    <t>Establec</t>
  </si>
  <si>
    <t>CodigoEstab</t>
  </si>
  <si>
    <t>Año</t>
  </si>
  <si>
    <t>Mes</t>
  </si>
  <si>
    <t>1.MEDICINA GENERAL</t>
  </si>
  <si>
    <t>1 CONSULTA EXTERNA</t>
  </si>
  <si>
    <t xml:space="preserve">                         2   DATOS VARIOS</t>
  </si>
  <si>
    <t>1.PEDIATRÍA</t>
  </si>
  <si>
    <t>1.OBSTETRICIA</t>
  </si>
  <si>
    <t>1.GINECOLOGÍA</t>
  </si>
  <si>
    <t>1.MEDICINA INTERNA</t>
  </si>
  <si>
    <t>1.CARDIOLOGÍA</t>
  </si>
  <si>
    <t>1.VENEREOLOGÍA</t>
  </si>
  <si>
    <t>1.GASTROENTEROLOGÍA</t>
  </si>
  <si>
    <t>1.DERMATOLOGÍA</t>
  </si>
  <si>
    <t>1.NEUMOLOGÍA</t>
  </si>
  <si>
    <t>1.ENDOCRINOLOGÍA</t>
  </si>
  <si>
    <t>1.SALUD MENTAL</t>
  </si>
  <si>
    <t>1.NEUROLOGÍA</t>
  </si>
  <si>
    <t>1.NEFROLOGÍA</t>
  </si>
  <si>
    <t>1.ONCOLOGIA</t>
  </si>
  <si>
    <t>1.NUTRICIÓN</t>
  </si>
  <si>
    <t>1.REUMATOLOGÍA</t>
  </si>
  <si>
    <t>1.GERIATRÍA</t>
  </si>
  <si>
    <t>1.INFECTOLOGIA</t>
  </si>
  <si>
    <t>1.HEMATOLOGIA</t>
  </si>
  <si>
    <t>1.PERINATOLOGIA</t>
  </si>
  <si>
    <t>1.CIRUGÍA GENERAL</t>
  </si>
  <si>
    <t>1.ODONTOLOGÍA</t>
  </si>
  <si>
    <t>1.UROLOGÍA</t>
  </si>
  <si>
    <t>1.OFTALMOLOGÍA</t>
  </si>
  <si>
    <t>1.OTORRINO</t>
  </si>
  <si>
    <t>1.FISIATRÍA</t>
  </si>
  <si>
    <t>1.CIRUGÍA PLÁSTICA</t>
  </si>
  <si>
    <t>1.NEUROCIRUGÍA</t>
  </si>
  <si>
    <t>1.CIRUG. CARDIOVASCUL.</t>
  </si>
  <si>
    <t>1.OTRAS CONSULTAS</t>
  </si>
  <si>
    <t>3 ATENCIONES DE SALUD A PACIENTES EXTRANJEROS</t>
  </si>
  <si>
    <t>4 HOSPITALIZACION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</si>
  <si>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</si>
  <si>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</si>
  <si>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</si>
  <si>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</si>
  <si>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</si>
  <si>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</si>
  <si>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</si>
  <si>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4.Gastroenterología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</si>
  <si>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</si>
  <si>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</si>
  <si>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</si>
  <si>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</si>
  <si>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</si>
  <si>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</si>
  <si>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</si>
  <si>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</si>
  <si>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</si>
  <si>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</si>
  <si>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</si>
  <si>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</si>
  <si>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>3.CONSULTAS</t>
  </si>
  <si>
    <t>3.INTERNAMIENTOS</t>
  </si>
  <si>
    <t>3.EMERGENCIAS</t>
  </si>
  <si>
    <t>3.PARTOS</t>
  </si>
  <si>
    <t>3.CIRUGÍAS</t>
  </si>
  <si>
    <t>3.ANÁLISIS CLÍNICOS</t>
  </si>
  <si>
    <t>3.TRANSFUSIONES</t>
  </si>
  <si>
    <t>3.CESÁREAS</t>
  </si>
  <si>
    <t>3.DOSIS DE VACUNAS APLICADAS</t>
  </si>
  <si>
    <t>3.CONTROLES DE EMBARAZOS</t>
  </si>
  <si>
    <t>3.FALLECIDOS</t>
  </si>
  <si>
    <t>Menor 15</t>
  </si>
  <si>
    <t>45 o mas</t>
  </si>
  <si>
    <t>Menor 15_Vag</t>
  </si>
  <si>
    <t>15-19_Vag</t>
  </si>
  <si>
    <t>20-24_Vag</t>
  </si>
  <si>
    <t>25-29_Vag</t>
  </si>
  <si>
    <t>30-34_Vag</t>
  </si>
  <si>
    <t>35-39_Vag</t>
  </si>
  <si>
    <t>40-44_Vag</t>
  </si>
  <si>
    <t>45 o mas_Vag</t>
  </si>
  <si>
    <t>Menor 15_Ces</t>
  </si>
  <si>
    <t>15-19_Ces</t>
  </si>
  <si>
    <t>20-24_Ces</t>
  </si>
  <si>
    <t>25-29_Ces</t>
  </si>
  <si>
    <t>30-34_Ces</t>
  </si>
  <si>
    <t>35-39_Ces</t>
  </si>
  <si>
    <t>40-44_Ces</t>
  </si>
  <si>
    <t>45 o mas_Ces</t>
  </si>
  <si>
    <t>Menor 15_Geme</t>
  </si>
  <si>
    <t>15-19_Geme</t>
  </si>
  <si>
    <t>20-24_Geme</t>
  </si>
  <si>
    <t>25-29_Geme</t>
  </si>
  <si>
    <t>30-34_Geme</t>
  </si>
  <si>
    <t>35-39_Geme</t>
  </si>
  <si>
    <t>40-44_Geme</t>
  </si>
  <si>
    <t>45 o mas_Geme</t>
  </si>
  <si>
    <t>Menor 15_Vivos</t>
  </si>
  <si>
    <t>15-19_Vivos</t>
  </si>
  <si>
    <t>20-24_Vivos</t>
  </si>
  <si>
    <t>25-29_Vivos</t>
  </si>
  <si>
    <t>30-34_Vivos</t>
  </si>
  <si>
    <t>35-39_Vivos</t>
  </si>
  <si>
    <t>40-44_Vivos</t>
  </si>
  <si>
    <t>45 o mas_Vivos</t>
  </si>
  <si>
    <t>Menor 15_Muertos</t>
  </si>
  <si>
    <t>15-19_Muertos</t>
  </si>
  <si>
    <t>20-24_Muertos</t>
  </si>
  <si>
    <t>25-29_Muertos</t>
  </si>
  <si>
    <t>30-34_Muertos</t>
  </si>
  <si>
    <t>35-39_Muertos</t>
  </si>
  <si>
    <t>40-44_Muertos</t>
  </si>
  <si>
    <t>45 o mas_Muertos</t>
  </si>
  <si>
    <t>Menor 15_Abortos</t>
  </si>
  <si>
    <t>15-19_Abortos</t>
  </si>
  <si>
    <t>20-24_Abortos</t>
  </si>
  <si>
    <t>25-29_Abortos</t>
  </si>
  <si>
    <t>30-34_Abortos</t>
  </si>
  <si>
    <t>35-39_Abortos</t>
  </si>
  <si>
    <t>40-44_Abortos</t>
  </si>
  <si>
    <t>45 o mas_Abortos</t>
  </si>
  <si>
    <t>Menor 15_BPN</t>
  </si>
  <si>
    <t>15-19_BPN</t>
  </si>
  <si>
    <t>20-24_BPN</t>
  </si>
  <si>
    <t>25-29_BPN</t>
  </si>
  <si>
    <t>30-34_BPN</t>
  </si>
  <si>
    <t>35-39_BPN</t>
  </si>
  <si>
    <t>40-44_BPN</t>
  </si>
  <si>
    <t>45 o mas_BPN</t>
  </si>
  <si>
    <t>Mes:</t>
  </si>
  <si>
    <t>Municipio/Area:</t>
  </si>
  <si>
    <t>reg_establ</t>
  </si>
  <si>
    <t>nom_provi</t>
  </si>
  <si>
    <t>hos_establ</t>
  </si>
  <si>
    <t>nom_establ</t>
  </si>
  <si>
    <t>00</t>
  </si>
  <si>
    <t>01</t>
  </si>
  <si>
    <t>DISTRITO NACIONAL</t>
  </si>
  <si>
    <t>00101A00002</t>
  </si>
  <si>
    <t>HOSPITAL FRANCISCO MOSCOSO PUELLO</t>
  </si>
  <si>
    <t>00101A00004</t>
  </si>
  <si>
    <t>HOSPITAL DOCENTE PADRE BILLINI</t>
  </si>
  <si>
    <t>00101A00006</t>
  </si>
  <si>
    <t>HOSPITAL INFANTIL ROBERT REID CABRAL</t>
  </si>
  <si>
    <t>00101A00008</t>
  </si>
  <si>
    <t>HOSPITAL NUESTRA SEÑORA DE LA ALTAGRACIA</t>
  </si>
  <si>
    <t>00101A00011</t>
  </si>
  <si>
    <t>HOSPITAL INFANTIL SANTO SOCORRO</t>
  </si>
  <si>
    <t>00101A00016</t>
  </si>
  <si>
    <t>HOSP. MUNICIPAL DE MATA HAMBRE</t>
  </si>
  <si>
    <t>00101A00018</t>
  </si>
  <si>
    <t>CENTRO SANITARIO SANTO DOMINGO</t>
  </si>
  <si>
    <t>00101A0003</t>
  </si>
  <si>
    <t>HOSPITAL DR.  LUIS E. AYBAR</t>
  </si>
  <si>
    <t>00101A00030</t>
  </si>
  <si>
    <t>UNIDAD DE QUEMADOS  PERL F. ORT</t>
  </si>
  <si>
    <t>00101A00605</t>
  </si>
  <si>
    <t>CLINICA CRUZ JIMINIAN</t>
  </si>
  <si>
    <t>00101A00822</t>
  </si>
  <si>
    <t>JESUS TE AMA</t>
  </si>
  <si>
    <t>00101A01031</t>
  </si>
  <si>
    <t>CENTRO DE GASTROENTEROLOGIA</t>
  </si>
  <si>
    <t>00101A01279</t>
  </si>
  <si>
    <t>CENTRO NEURO CARDIO OFTALMOLOGICO Y TRAS</t>
  </si>
  <si>
    <t>00101A01439</t>
  </si>
  <si>
    <t>HOSP. GENERAL POLICIA NACIONAL</t>
  </si>
  <si>
    <t>00101A02292</t>
  </si>
  <si>
    <t>INSTITUTO DOMINICANA DE CARDIOLOGIA</t>
  </si>
  <si>
    <t>00101A02396</t>
  </si>
  <si>
    <t>HOSPITAL GENERAL PLAZA DE LA SALUD</t>
  </si>
  <si>
    <t>00101A02586</t>
  </si>
  <si>
    <t>CENTRO DE SALUD FUNDACION ACTIVO 20-30 O</t>
  </si>
  <si>
    <t>03204A00039</t>
  </si>
  <si>
    <t>HOSPITAL LOCAL BOCA CHICA</t>
  </si>
  <si>
    <t>MONTE PLATA</t>
  </si>
  <si>
    <t>02901A00102</t>
  </si>
  <si>
    <t>HOSPITAL MUNICIPAL MONTE PLATA</t>
  </si>
  <si>
    <t>02901A03282</t>
  </si>
  <si>
    <t>MAT. INF ORDEN DE MARTA (MONTE PLATA)</t>
  </si>
  <si>
    <t>02902A02068</t>
  </si>
  <si>
    <t>SANTO CRISTO DE LOS MILAGROS</t>
  </si>
  <si>
    <t>02903A00104</t>
  </si>
  <si>
    <t>HOSPITAL MUNICIPAL YAMASA</t>
  </si>
  <si>
    <t>02903A04605</t>
  </si>
  <si>
    <t>DR. PEDRO HEREDIA ROJAS (MONTE PLATA)</t>
  </si>
  <si>
    <t>02903QA00712</t>
  </si>
  <si>
    <t>CENTRO COMUNAL SAN ANTONIO (MONTE PLATA)</t>
  </si>
  <si>
    <t>PROVINCIA SANTO DOMINGO</t>
  </si>
  <si>
    <t>00101A01284</t>
  </si>
  <si>
    <t>HOSPITAL MUNICIPAL DR. JACINTO IGNACIO M</t>
  </si>
  <si>
    <t>03201A00001</t>
  </si>
  <si>
    <t>HOSPITAL DOC. UNIV.DARIO CONTRERAS</t>
  </si>
  <si>
    <t>03201A00009</t>
  </si>
  <si>
    <t>HOSPITAL MATERNO INFANTIL SAN LORENZO DE</t>
  </si>
  <si>
    <t>03201A00031</t>
  </si>
  <si>
    <t>DISPENSARIO SAN LUCAS (KATANGA LOS MINAS</t>
  </si>
  <si>
    <t>03201A00034</t>
  </si>
  <si>
    <t>CLINICA DE SALUD FAMILIAR EL DIQUE</t>
  </si>
  <si>
    <t>03201A00045</t>
  </si>
  <si>
    <t>HOSPITAL MUNICIPAL LA VICTORIA</t>
  </si>
  <si>
    <t>03201A00673</t>
  </si>
  <si>
    <t>HOSPITAL ALMIRANTE</t>
  </si>
  <si>
    <t>03201A00856</t>
  </si>
  <si>
    <t>POLICLINICA DR. FABIO A. MOTA</t>
  </si>
  <si>
    <t>03201A01504</t>
  </si>
  <si>
    <t>HOSP. MUNICIPAL VILLA DUARTE</t>
  </si>
  <si>
    <t>03201A01637</t>
  </si>
  <si>
    <t>HOSPITAL M. ELVIRA ECHAVARRIA(GUERRA)</t>
  </si>
  <si>
    <t>03201A02176</t>
  </si>
  <si>
    <t>SUBCENTRO PARROQUIAL SANTO TOMAS DE VILL</t>
  </si>
  <si>
    <t>03201A02431</t>
  </si>
  <si>
    <t>GUARDERIA NAZARET PAZ Y BIEN</t>
  </si>
  <si>
    <t>03201A02695</t>
  </si>
  <si>
    <t>CONSULTORIO MADRE CANDIDA</t>
  </si>
  <si>
    <t>03201A1630</t>
  </si>
  <si>
    <t>SAN LUIS</t>
  </si>
  <si>
    <t>03202A00000</t>
  </si>
  <si>
    <t>COSALUP OESTE</t>
  </si>
  <si>
    <t>03202A00005</t>
  </si>
  <si>
    <t>HOSPITAL PSIQ. PADRE BILLINI</t>
  </si>
  <si>
    <t>03202A0000P</t>
  </si>
  <si>
    <t>CENTRO DE ATENCION PRIMARIA LAS PALMAS</t>
  </si>
  <si>
    <t>03202A00013</t>
  </si>
  <si>
    <t>HOSPITAL MUNICIPAL LAS CAOBAS</t>
  </si>
  <si>
    <t>03202A00026</t>
  </si>
  <si>
    <t>SUBCENTRO DIAZ PIÑEIRO</t>
  </si>
  <si>
    <t>03202A00676</t>
  </si>
  <si>
    <t>ACCION SOCIAL COMUNITARIO (ASCOM)</t>
  </si>
  <si>
    <t>CLINICA RURAL BAYONA</t>
  </si>
  <si>
    <t>03202A00718</t>
  </si>
  <si>
    <t>HOSPITAL GENERAL ENGOMBE</t>
  </si>
  <si>
    <t>03202A00751</t>
  </si>
  <si>
    <t>CENTRO MEDICO PAN Y VINO</t>
  </si>
  <si>
    <t>03202A01040</t>
  </si>
  <si>
    <t>HERMANOS MIRABAL</t>
  </si>
  <si>
    <t>03202A01047</t>
  </si>
  <si>
    <t>CENTRO MEDICO EL CAFE</t>
  </si>
  <si>
    <t>03202A01297</t>
  </si>
  <si>
    <t>HOSPITAL MARCELINO VELEZ SANTANA</t>
  </si>
  <si>
    <t>03202A02058</t>
  </si>
  <si>
    <t>UNAP LIBERTADOR HERRERA</t>
  </si>
  <si>
    <t>03202A02059</t>
  </si>
  <si>
    <t>UNAP MANOGUAYABO</t>
  </si>
  <si>
    <t>03202A02300</t>
  </si>
  <si>
    <t>CENTRO COMUNAL EL PALMAR</t>
  </si>
  <si>
    <t>03202A02301</t>
  </si>
  <si>
    <t>CONSULTORIO VALPINA</t>
  </si>
  <si>
    <t>03202A02306</t>
  </si>
  <si>
    <t>EVANGELINA RODRIGUEZ</t>
  </si>
  <si>
    <t>03202A02342</t>
  </si>
  <si>
    <t>CONSULTORIO FAMILIAR B. DUARTE</t>
  </si>
  <si>
    <t>03202A02347</t>
  </si>
  <si>
    <t>CONSULTORIO FAMILIAR ENRIQUILLO</t>
  </si>
  <si>
    <t>03202A02352</t>
  </si>
  <si>
    <t>DISP. ESPIRITUD SANTO</t>
  </si>
  <si>
    <t>03202A02547</t>
  </si>
  <si>
    <t>MAT. INF. ORDEN DE MARTHA (HERRERA)</t>
  </si>
  <si>
    <t>03202A04087</t>
  </si>
  <si>
    <t>CENTRO COMINITARIA DE LA MANO CON JESUS</t>
  </si>
  <si>
    <t>03203A00831</t>
  </si>
  <si>
    <t>CONS. MED. LA HORA DE DIOS</t>
  </si>
  <si>
    <t>03203A02073</t>
  </si>
  <si>
    <t>HOSPITAL MATERNO INFANTIL VILLA MELLA</t>
  </si>
  <si>
    <t>03203A04456</t>
  </si>
  <si>
    <t>HOSP. TRAUMATOLOGICO DR. NEY ARIAS LORA</t>
  </si>
  <si>
    <t>03203A60042</t>
  </si>
  <si>
    <t>HOSP. HACIENDA ESTRELLA</t>
  </si>
  <si>
    <t>03205A00007</t>
  </si>
  <si>
    <t>HOSP. RODOLFO DE LA CRUZ LORA</t>
  </si>
  <si>
    <t>03206A00014</t>
  </si>
  <si>
    <t>LOS ALCARRIZOS I</t>
  </si>
  <si>
    <t>03206A00821</t>
  </si>
  <si>
    <t>HOSPITAL MUNICIPAL LOS ALCARRIZOS II</t>
  </si>
  <si>
    <t>03206A01113</t>
  </si>
  <si>
    <t>HOSPITAL GENERAL DR. VINICIO CALVENTI</t>
  </si>
  <si>
    <t>03207A0261</t>
  </si>
  <si>
    <t>CLUD 16 DE AGOSTO</t>
  </si>
  <si>
    <t>PERAVIA</t>
  </si>
  <si>
    <t>11701A00052</t>
  </si>
  <si>
    <t>HOSPITAL NUESTRA SEÑORA DE REGLA</t>
  </si>
  <si>
    <t>11701A00603</t>
  </si>
  <si>
    <t>HOSPITAL MUNICIPAL VILLA FUNDACION</t>
  </si>
  <si>
    <t>11702A00054</t>
  </si>
  <si>
    <t>HOSPITAL MUNICIPAL NIZAO</t>
  </si>
  <si>
    <t>SAN CRISTOBAL</t>
  </si>
  <si>
    <t>012108A1000</t>
  </si>
  <si>
    <t>HOSPITAL MUN. MARIA PANIAGUA</t>
  </si>
  <si>
    <t>12101A00085</t>
  </si>
  <si>
    <t>HOSPITAL UNIVER. JUAN PABLO PINA</t>
  </si>
  <si>
    <t>12102A00089</t>
  </si>
  <si>
    <t>HOSPITAL MUNICIPAL DE HAINA</t>
  </si>
  <si>
    <t>12104A00092</t>
  </si>
  <si>
    <t>HOSPITAL MUNIC. CAMBITA PUEBLO</t>
  </si>
  <si>
    <t>12104A00093</t>
  </si>
  <si>
    <t>HOSPITAL MUNICIPAL CAMBITA GARABITO</t>
  </si>
  <si>
    <t>12105A00086</t>
  </si>
  <si>
    <t>HOSPITAL MUNICIPAL VILLA ALTAGRACIA</t>
  </si>
  <si>
    <t>12106A00087</t>
  </si>
  <si>
    <t>HOSPITAL MUNICIPAL TOMASINA VALDEZ</t>
  </si>
  <si>
    <t>12109A00088</t>
  </si>
  <si>
    <t>HOSPITAL MUNICIPAL YAGUATE</t>
  </si>
  <si>
    <t>SAN JOSE DE OCOA</t>
  </si>
  <si>
    <t>13101A00053</t>
  </si>
  <si>
    <t>HOSPITAL SAN JOSE DE OCOA</t>
  </si>
  <si>
    <t>13101A00078</t>
  </si>
  <si>
    <t>HOSPITAL DR. GUARIONEX ALCANTARA</t>
  </si>
  <si>
    <t>02</t>
  </si>
  <si>
    <t>ESPAILLAT</t>
  </si>
  <si>
    <t>20901A00143</t>
  </si>
  <si>
    <t>HOSPITAL  DR. TORIBIO BENCOSMA</t>
  </si>
  <si>
    <t>20901A00149</t>
  </si>
  <si>
    <t>HOSPITAL MUNICIPAL JOSE CONTRERAS</t>
  </si>
  <si>
    <t>20903A00144</t>
  </si>
  <si>
    <t>HOSPITAL MANUEL DE LUNA</t>
  </si>
  <si>
    <t>20903A00158</t>
  </si>
  <si>
    <t>HOSPITAL DR. RAFAEL GUTIERREZ SANCHEZ</t>
  </si>
  <si>
    <t>20904A00148</t>
  </si>
  <si>
    <t>HOSPITAL MUNICIPAL JAMAO AL NORTE</t>
  </si>
  <si>
    <t>PUERTO PLATA</t>
  </si>
  <si>
    <t>21801A00195</t>
  </si>
  <si>
    <t>HOSPITAL MUNICIPAL ALTAMIRA</t>
  </si>
  <si>
    <t>21802A00190</t>
  </si>
  <si>
    <t>HOSPITAL MUNICIPAL DOLORES DE LA CRUZ</t>
  </si>
  <si>
    <t>21803A00200</t>
  </si>
  <si>
    <t>HOSPITAL MUNICIPAL DE VILLA ISABELA</t>
  </si>
  <si>
    <t>21803A00208</t>
  </si>
  <si>
    <t>HOSPITAL MUNICIPAL OCTAVIANO ESTRELLA</t>
  </si>
  <si>
    <t>21804A00191</t>
  </si>
  <si>
    <t>HOSPITAL MUNICIPAL DE IMBERT</t>
  </si>
  <si>
    <t>21805A00189</t>
  </si>
  <si>
    <t>HOSPITAL RICARDO LIMARDO</t>
  </si>
  <si>
    <t>21806A00193</t>
  </si>
  <si>
    <t>CENTRO SANITARIO DE PUERTO PLATA</t>
  </si>
  <si>
    <t>21807A00953</t>
  </si>
  <si>
    <t>HOSPITAL MUNICIPAL LOS HIDALGOS</t>
  </si>
  <si>
    <t>21808A00192</t>
  </si>
  <si>
    <t>HOSPITAL PABLO MORROBEL JIMENEZ LUPERON</t>
  </si>
  <si>
    <t>SANTIAGO</t>
  </si>
  <si>
    <t>22501A00114</t>
  </si>
  <si>
    <t>HOSPITAL JOSE MARIA CABRAL Y BAEZ</t>
  </si>
  <si>
    <t>22501A00115</t>
  </si>
  <si>
    <t>HOSPITAL INFANTIL DR. ARTURO GRULLON</t>
  </si>
  <si>
    <t>22501A00123</t>
  </si>
  <si>
    <t>HOSPITAL PERIFERICO ENSANCHEZ LIBERTAD</t>
  </si>
  <si>
    <t>22501A00519</t>
  </si>
  <si>
    <t>CENTRO ESPECIALIZADO JUAN XXIII</t>
  </si>
  <si>
    <t>22501A00843</t>
  </si>
  <si>
    <t>HOSPITAL DR. RAFAEL CASTRO CIENFUEGOS</t>
  </si>
  <si>
    <t>22501A01613</t>
  </si>
  <si>
    <t>CENTRO DE SALUD INTEGRAL BELLA VISTA</t>
  </si>
  <si>
    <t>22502A00117</t>
  </si>
  <si>
    <t>HOSP. MUNIC. DRA. LILIAN FERNANDEZ (NAVA</t>
  </si>
  <si>
    <t>22503A02139</t>
  </si>
  <si>
    <t>SUB-CENTRO DE SALUD JANICO</t>
  </si>
  <si>
    <t>22504A00138</t>
  </si>
  <si>
    <t>HOSPITAL MUNICIPAL LICEY</t>
  </si>
  <si>
    <t>22504A00560</t>
  </si>
  <si>
    <t>HOSPITAL PERIFERICO MONTE ADENTRO</t>
  </si>
  <si>
    <t>22505A00118</t>
  </si>
  <si>
    <t>HOSPITAL MUNICIPAL SAJOMA (SAN JOSE)</t>
  </si>
  <si>
    <t>22506A00119</t>
  </si>
  <si>
    <t>HOSPITAL MUNICIPAL TAMBORIL</t>
  </si>
  <si>
    <t>22507A00139</t>
  </si>
  <si>
    <t>HOSPITAL DR. NAPIER DIAZ</t>
  </si>
  <si>
    <t>22509A00137</t>
  </si>
  <si>
    <t>HOSPITAL MUNICIPAL SABANA IGLESIA</t>
  </si>
  <si>
    <t>03</t>
  </si>
  <si>
    <t>06</t>
  </si>
  <si>
    <t>DUARTE</t>
  </si>
  <si>
    <t>30601A00486</t>
  </si>
  <si>
    <t>HOSPITAL MUNIC. DR. MARIO FERNANDEZ M.</t>
  </si>
  <si>
    <t>30602A00213</t>
  </si>
  <si>
    <t>HOSPITAL REG. SAN VICENTE DE PAUL</t>
  </si>
  <si>
    <t>30602A00219</t>
  </si>
  <si>
    <t>HOSPITAL MUNICIPAL ARENOSO</t>
  </si>
  <si>
    <t>30603A00216</t>
  </si>
  <si>
    <t>HOSPITAL MUNICIPAL DE CASTILLO</t>
  </si>
  <si>
    <t>30604A00215</t>
  </si>
  <si>
    <t>HOSPITAL DR. FELIPE  J. ACHECAR</t>
  </si>
  <si>
    <t>30606A00214</t>
  </si>
  <si>
    <t>HOSPITAL MUNICIPAL ALICIA LEGENDRE</t>
  </si>
  <si>
    <t>30607A00233</t>
  </si>
  <si>
    <t>HOSPITAL MUNICIPAL LAS GUARANAS</t>
  </si>
  <si>
    <t>MARIA TRINIDAD SANCHEZ</t>
  </si>
  <si>
    <t>31401A00253</t>
  </si>
  <si>
    <t>HOSPITAL ANTONIO YAPOR HEDED (NAGUA)</t>
  </si>
  <si>
    <t>31402A00255</t>
  </si>
  <si>
    <t>HOSPITAL DR. VIRGILIO GARCIA (CABRERA)</t>
  </si>
  <si>
    <t>31403A00504</t>
  </si>
  <si>
    <t>HOSPITAL MUNICIPAL EL FACTOR (M.T.S)</t>
  </si>
  <si>
    <t>31404A00254</t>
  </si>
  <si>
    <t>HOSPITAL DESIDERIO ACOSTA (RIO SAN J. M.</t>
  </si>
  <si>
    <t>SALCEDO</t>
  </si>
  <si>
    <t>31901A00281</t>
  </si>
  <si>
    <t>HOSPITAL DR. PASCASIO TORIBIO</t>
  </si>
  <si>
    <t>31902A00282</t>
  </si>
  <si>
    <t>HOSP. DR. ANGEL CONCEPCION LAJARA (TENAR</t>
  </si>
  <si>
    <t>31903A00283</t>
  </si>
  <si>
    <t>HOSPITAL MINIC. VILLA TAPIA</t>
  </si>
  <si>
    <t>SAMANA</t>
  </si>
  <si>
    <t>32001A00241</t>
  </si>
  <si>
    <t>HOSPITAL LEOPOLDO POU</t>
  </si>
  <si>
    <t>32001A00245</t>
  </si>
  <si>
    <t>HOSP. NATIVIDAD ALCALA (EL LIMON)</t>
  </si>
  <si>
    <t>32002A00242</t>
  </si>
  <si>
    <t>HOSPITAL DR. ALBERTO GAUTRIEUX</t>
  </si>
  <si>
    <t>32003A00796</t>
  </si>
  <si>
    <t>HOSPITAL PABLO A PAULINO (LAS TERRENA)</t>
  </si>
  <si>
    <t>04</t>
  </si>
  <si>
    <t>BAHORUCO</t>
  </si>
  <si>
    <t>40301A00288</t>
  </si>
  <si>
    <t>HOSPITAL PROVINCIAL SAN BARTOLOME (NEYBA</t>
  </si>
  <si>
    <t>40303A00289</t>
  </si>
  <si>
    <t>HOSPITAL  MUNIC. JULIA SANTAJA (TAMAYO)</t>
  </si>
  <si>
    <t>40305A0093</t>
  </si>
  <si>
    <t>HOSPITAL MUNICIPAL DE LOS RIOS (BAHORUCO</t>
  </si>
  <si>
    <t>40306A0296</t>
  </si>
  <si>
    <t>ALFREDO GONZALEZ (VILLA JARAGUA)</t>
  </si>
  <si>
    <t>BARAHONA</t>
  </si>
  <si>
    <t>40401A00297</t>
  </si>
  <si>
    <t>HOSPITAL REGIONAL JAIME MOTA</t>
  </si>
  <si>
    <t>40402A00298</t>
  </si>
  <si>
    <t>HOSPITAL MUNICIPAL CABRAL</t>
  </si>
  <si>
    <t>40403A00300</t>
  </si>
  <si>
    <t>HOSPITAL MUNICIPAL ENRIQUILLO</t>
  </si>
  <si>
    <t>40403A00310</t>
  </si>
  <si>
    <t>HOSPITAL MUNICIPAL POLO</t>
  </si>
  <si>
    <t>40405A00299</t>
  </si>
  <si>
    <t>HOSPITAL MUNICIPAL VICENTE NOBLE</t>
  </si>
  <si>
    <t>INDEPENDENCIA</t>
  </si>
  <si>
    <t>41001A00312</t>
  </si>
  <si>
    <t>HOSPITAL PROV. MELENCIANO (JIMANI)</t>
  </si>
  <si>
    <t>41002A00313</t>
  </si>
  <si>
    <t>HOSPITAL MUNIC. DR. JOSE PEREZ</t>
  </si>
  <si>
    <t>41003A00314</t>
  </si>
  <si>
    <t>HOSPITAL MINICIPAL LA DESCUBIERTA</t>
  </si>
  <si>
    <t>PEDERNALES</t>
  </si>
  <si>
    <t>41601A00328</t>
  </si>
  <si>
    <t>HOSPITAL DR. ELIO FIALLO</t>
  </si>
  <si>
    <t>05</t>
  </si>
  <si>
    <t>08</t>
  </si>
  <si>
    <t>EL SEYBO</t>
  </si>
  <si>
    <t>50801A00356</t>
  </si>
  <si>
    <t>HOSPITAL DR. TEOFILO HERNANDEZ</t>
  </si>
  <si>
    <t>50802A00357</t>
  </si>
  <si>
    <t>HOSPITA MUNICIPAL DE MICHES</t>
  </si>
  <si>
    <t>LA ALTAGRACIA</t>
  </si>
  <si>
    <t>51101A00373</t>
  </si>
  <si>
    <t>HOSPITAL NUERTRA SRA. DE LA ALTAGRACIA</t>
  </si>
  <si>
    <t>51101A00381</t>
  </si>
  <si>
    <t>HOSPITAL MUNIC. LAS LAGUNAS DE NISIBON</t>
  </si>
  <si>
    <t>51102A00374</t>
  </si>
  <si>
    <t>HOSPITAL DRA. EVANGELINA RADRIGUEZ PEROZ</t>
  </si>
  <si>
    <t>51202A00334</t>
  </si>
  <si>
    <t>HOSPITAL MUNICIPAL DE GUAYMATE</t>
  </si>
  <si>
    <t>LA ROMANA</t>
  </si>
  <si>
    <t>51201A00332</t>
  </si>
  <si>
    <t>HOSPITAL DR. FRANCISCO A. GONZALVO</t>
  </si>
  <si>
    <t>SAN PEDRO  DE MACORIS</t>
  </si>
  <si>
    <t>52301A01210</t>
  </si>
  <si>
    <t>HOSPITAL REG. DR. ANTONIO MUSA</t>
  </si>
  <si>
    <t>52302A00341</t>
  </si>
  <si>
    <t>HOSPITAL PEDRO M. SANTANA (LOS LLANOS)</t>
  </si>
  <si>
    <t>52303A00338</t>
  </si>
  <si>
    <t>HOSPITAL DR. ALEJO MARTINEZ GARCIA</t>
  </si>
  <si>
    <t>52304A02141</t>
  </si>
  <si>
    <t>HOSPITAL MUNICIPAL CONSUELO</t>
  </si>
  <si>
    <t>HATO MAYOR</t>
  </si>
  <si>
    <t>53001A00366</t>
  </si>
  <si>
    <t>HOSPITAL DR. LEOPOLDO MARTINEZ</t>
  </si>
  <si>
    <t>53002A00365</t>
  </si>
  <si>
    <t>HOSPITAL  ELUPINA CORDERO (SABANA DE LA</t>
  </si>
  <si>
    <t>53003A00367</t>
  </si>
  <si>
    <t>HOSPITAL MUNICIPAL EL VALLE</t>
  </si>
  <si>
    <t>AZUA</t>
  </si>
  <si>
    <t>60201A00384</t>
  </si>
  <si>
    <t>HOSPITAL SIMON STRIDDELS</t>
  </si>
  <si>
    <t>60201A00386</t>
  </si>
  <si>
    <t>HOSPITAL NUESTRA. SRA. DEL CARMEN</t>
  </si>
  <si>
    <t>60201A00388</t>
  </si>
  <si>
    <t>HOSPITAL REGIONAL TAIWAN 19 DE MARZO</t>
  </si>
  <si>
    <t>60201A02597</t>
  </si>
  <si>
    <t>HOSPITAL MUNICIPAL DE PERALTA</t>
  </si>
  <si>
    <t>60209A00385</t>
  </si>
  <si>
    <t>HOSPITAL MUNICIPAL GUAYABAL</t>
  </si>
  <si>
    <t>07</t>
  </si>
  <si>
    <t>ELIAS PIÑAS</t>
  </si>
  <si>
    <t>60701A00399</t>
  </si>
  <si>
    <t>HOSPITAL PROVINCIAL ROSA DUARTE</t>
  </si>
  <si>
    <t>60702A00400</t>
  </si>
  <si>
    <t>HOSPITAL MUNICIPAL BANICA</t>
  </si>
  <si>
    <t>60704A00410</t>
  </si>
  <si>
    <t>SUB-CENT.SALUD INFANTIL HONDO VALLE</t>
  </si>
  <si>
    <t>SAN JUAN</t>
  </si>
  <si>
    <t>62201A00407</t>
  </si>
  <si>
    <t>HOSPITAL REGIONAL DR. ALEJANDRO CABRAL</t>
  </si>
  <si>
    <t>62202A00413</t>
  </si>
  <si>
    <t>CR. BOHECHIO</t>
  </si>
  <si>
    <t>62203A00409</t>
  </si>
  <si>
    <t>HOSPITAL MUNICIPAL CERCADO</t>
  </si>
  <si>
    <t>62204A00419</t>
  </si>
  <si>
    <t>HOSP. MUNICIPAL DE JUAN DE HERRERA</t>
  </si>
  <si>
    <t>62205A0011</t>
  </si>
  <si>
    <t>HOSPITAL MUNICIPAL VALLEJUELO</t>
  </si>
  <si>
    <t>62205A00408</t>
  </si>
  <si>
    <t>HOSPITAL GENERAL  FEDERICO A. AYBAR</t>
  </si>
  <si>
    <t>DAJABON</t>
  </si>
  <si>
    <t>70501A00435</t>
  </si>
  <si>
    <t>HOSPITAL RAMON MATIAS MELLA</t>
  </si>
  <si>
    <t>70502A00436</t>
  </si>
  <si>
    <t>HOSPITAL DR. RAMON ADRIANO VILLALONA</t>
  </si>
  <si>
    <t>70504A00437</t>
  </si>
  <si>
    <t>HOSPITAL MUNICIPAL RESTAURACION</t>
  </si>
  <si>
    <t>MONTE CRISTI</t>
  </si>
  <si>
    <t>71502A00457</t>
  </si>
  <si>
    <t>HOSPITAL MUNICIPAL   CASTAÑUELA</t>
  </si>
  <si>
    <t>71503A00453</t>
  </si>
  <si>
    <t>HOSPITAL MUNICIPA GUAYUBIN</t>
  </si>
  <si>
    <t>71505A00454</t>
  </si>
  <si>
    <t>HOSPITAL MUNICIPAL  PEPILLO SALCEDO</t>
  </si>
  <si>
    <t>71506A00455</t>
  </si>
  <si>
    <t>HOSPITAL MUNICIPAL DE SALUD VILLA VASQUE</t>
  </si>
  <si>
    <t>7150A00452</t>
  </si>
  <si>
    <t>HOSPITAL  PADRE FANTINO</t>
  </si>
  <si>
    <t>SANTIAGO RODRIGUEZ</t>
  </si>
  <si>
    <t>72601A00468</t>
  </si>
  <si>
    <t>HOSPITAL PROVINCIAL SANTIAGO RODRIGUEZ</t>
  </si>
  <si>
    <t>72602A00475</t>
  </si>
  <si>
    <t>HOSPITAL LOS ALMACIGOS</t>
  </si>
  <si>
    <t>72603A00657</t>
  </si>
  <si>
    <t>HOSPITAL DE MONCION</t>
  </si>
  <si>
    <t>VALVERDE MAO</t>
  </si>
  <si>
    <t>72701A00478</t>
  </si>
  <si>
    <t>HOSPITAL LUIS L. BOGAERT</t>
  </si>
  <si>
    <t>72702A00479</t>
  </si>
  <si>
    <t>HOSPITAL MUNICIPAL  ESPERANZA</t>
  </si>
  <si>
    <t>72703A00484</t>
  </si>
  <si>
    <t>HOSPITAL MUNICIPAL LAGUNA SALADA</t>
  </si>
  <si>
    <t>LA VEGA</t>
  </si>
  <si>
    <t>81301A00156</t>
  </si>
  <si>
    <t>HOSPITAL DR. LUIS MANU. MORILLO KING.</t>
  </si>
  <si>
    <t>81301A00169</t>
  </si>
  <si>
    <t>HOSPITAL DR. JUAN ANTONIO CASTILLO</t>
  </si>
  <si>
    <t>81301A00957</t>
  </si>
  <si>
    <t>CENT. DE SALUD INT. CENSAIDE</t>
  </si>
  <si>
    <t>81301A01072</t>
  </si>
  <si>
    <t>HOSPITAL TRAUMATOLOGICO JUAN BOSCH</t>
  </si>
  <si>
    <t>81302A00157</t>
  </si>
  <si>
    <t>HOSPITAL DR. PEDRO ANTONIO CESPEDES</t>
  </si>
  <si>
    <t>81303A00741</t>
  </si>
  <si>
    <t>HOSPITAL OCTAVIO GAUTIER DE VIDAL</t>
  </si>
  <si>
    <t>81304A00704</t>
  </si>
  <si>
    <t>HOSPITAL DE JIMA ABAJO</t>
  </si>
  <si>
    <t>SANCHEZ RAMIREZ</t>
  </si>
  <si>
    <t>82401A00267</t>
  </si>
  <si>
    <t>HOSPITAL INMACULADA CONCEPCION.</t>
  </si>
  <si>
    <t>82402A00268</t>
  </si>
  <si>
    <t>HOSPITAL MUNICIPAL CEVICOS</t>
  </si>
  <si>
    <t>82403A00269</t>
  </si>
  <si>
    <t>SIGFREDO ALVA DOMINGUEZ (FANTINO)</t>
  </si>
  <si>
    <t>82405A00278</t>
  </si>
  <si>
    <t>HOSPITAL MUNICIPAL VILLA LA MATA</t>
  </si>
  <si>
    <t>MONSEÑOR NOUEL</t>
  </si>
  <si>
    <t>82801A00178</t>
  </si>
  <si>
    <t>HOSPITAL DR. PEDRO E. DE MARCHENA</t>
  </si>
  <si>
    <t>82802A00702</t>
  </si>
  <si>
    <t>HOSPITAL MUNICIPAL MAIMON</t>
  </si>
  <si>
    <t>82803A00186</t>
  </si>
  <si>
    <t>HOSPITAL MUNICIPAL PIEDRA BLANCA</t>
  </si>
  <si>
    <t>O</t>
  </si>
  <si>
    <t>I</t>
  </si>
  <si>
    <t>II</t>
  </si>
  <si>
    <t>III</t>
  </si>
  <si>
    <t>VI</t>
  </si>
  <si>
    <t>V</t>
  </si>
  <si>
    <t>IV</t>
  </si>
  <si>
    <t>VII</t>
  </si>
  <si>
    <t>VIII</t>
  </si>
  <si>
    <t>DISTRITO_NACIONAL</t>
  </si>
  <si>
    <t>EL_SEYBO</t>
  </si>
  <si>
    <t>ELIAS_PIÑAS</t>
  </si>
  <si>
    <t>HATO_MAYOR</t>
  </si>
  <si>
    <t>LA_ALTAGRACIA</t>
  </si>
  <si>
    <t>LA_ROMANA</t>
  </si>
  <si>
    <t>MARIA_TRINIDAD_SANCHEZ</t>
  </si>
  <si>
    <t>MONSEÑOR_NOUEL</t>
  </si>
  <si>
    <t>MONTE_CRISTI</t>
  </si>
  <si>
    <t>MONTE_PLATA</t>
  </si>
  <si>
    <t>SANTO_DOMINGO</t>
  </si>
  <si>
    <t>PUERTO_PLATA</t>
  </si>
  <si>
    <t>SAN_CRISTOBAL</t>
  </si>
  <si>
    <t>SAN_JOSE_DE_OCOA</t>
  </si>
  <si>
    <t>SAN_JUAN</t>
  </si>
  <si>
    <t>SAN_PEDRO</t>
  </si>
  <si>
    <t>SANCHEZ_RAMIREZ</t>
  </si>
  <si>
    <t>SANTIAGO_RODRIGUEZ</t>
  </si>
  <si>
    <t>VALVERDE_MAO</t>
  </si>
  <si>
    <t>LA_VEGA</t>
  </si>
  <si>
    <t>informacionyestadisticas@sespas.gov.do</t>
  </si>
  <si>
    <t xml:space="preserve">Este Documento es para enviarlo electornicamente por correo </t>
  </si>
  <si>
    <t>1.MAXILO- FACIAL</t>
  </si>
  <si>
    <t>1.Medicina General</t>
  </si>
  <si>
    <t>1.Pediatría</t>
  </si>
  <si>
    <t>1.Obstetricia</t>
  </si>
  <si>
    <t>1.Ginecología</t>
  </si>
  <si>
    <t>1.Medicina Interna</t>
  </si>
  <si>
    <t>1.Cardiología</t>
  </si>
  <si>
    <t>1.Venereología</t>
  </si>
  <si>
    <t>1.Gastroenterología</t>
  </si>
  <si>
    <t>1.Dermatología</t>
  </si>
  <si>
    <t>1.Endocrinología</t>
  </si>
  <si>
    <t>1.Neumología</t>
  </si>
  <si>
    <t>1.Salud Mental</t>
  </si>
  <si>
    <t>1.Neurología</t>
  </si>
  <si>
    <t>1.Nefrología</t>
  </si>
  <si>
    <t>1.Oncologia</t>
  </si>
  <si>
    <t>1.Nutrición</t>
  </si>
  <si>
    <t>1.Reumatología</t>
  </si>
  <si>
    <t>1.Geriatría</t>
  </si>
  <si>
    <t>1.Infectologia</t>
  </si>
  <si>
    <t>1.Hematologia</t>
  </si>
  <si>
    <t>1.Perinatologia</t>
  </si>
  <si>
    <t>1.Cirugía General</t>
  </si>
  <si>
    <t>1.Odontología</t>
  </si>
  <si>
    <t>1.Urología</t>
  </si>
  <si>
    <t>1.Oftalmología</t>
  </si>
  <si>
    <t>1.Otorrino</t>
  </si>
  <si>
    <t>1.Maxilo- Facial</t>
  </si>
  <si>
    <t>1.Fisiatría</t>
  </si>
  <si>
    <t>1.Cirugía Plástica</t>
  </si>
  <si>
    <t>1.Neurocirugía</t>
  </si>
  <si>
    <t>1.Cirug. Cardiovascul.</t>
  </si>
  <si>
    <t>1.Otras Consultas</t>
  </si>
  <si>
    <t>Total de Consultas</t>
  </si>
  <si>
    <t>Sub</t>
  </si>
  <si>
    <t>Numero Total de:</t>
  </si>
  <si>
    <t xml:space="preserve">Abortos </t>
  </si>
  <si>
    <t xml:space="preserve">Muertos </t>
  </si>
  <si>
    <t>Vivos</t>
  </si>
  <si>
    <t>Gemelares</t>
  </si>
  <si>
    <t xml:space="preserve">Via Cesarea </t>
  </si>
  <si>
    <t xml:space="preserve">Via Vaginal </t>
  </si>
  <si>
    <t xml:space="preserve">Bajo Peso </t>
  </si>
  <si>
    <t xml:space="preserve">Edad de la Madre </t>
  </si>
  <si>
    <t xml:space="preserve">Salud Reproductiva </t>
  </si>
  <si>
    <t xml:space="preserve">Partos y Nacimientos </t>
  </si>
  <si>
    <t>Gasto Material (limpieza, lavandería, oficina, combustible) RD$</t>
  </si>
  <si>
    <t>No.</t>
  </si>
  <si>
    <t>HOSPITAL NUESTRA. SRA. DEL CARMEN (PERALTA)</t>
  </si>
  <si>
    <t>HOSP. JAIME SÁNCHEZ</t>
  </si>
  <si>
    <t>HOSPITAL DE LA MUJER DOMINICANA</t>
  </si>
  <si>
    <t>HOSPITAL DR. FELIX M. GOICO</t>
  </si>
  <si>
    <t>HOSPITAL MAT. NUESTRA SEÑORA DE LA ALTAGRACIA</t>
  </si>
  <si>
    <t>HOSPITAL SALVADOR B. GAUTIER</t>
  </si>
  <si>
    <t>HOSP. FEDERICO L. LAVANDIER</t>
  </si>
  <si>
    <t>HOSPITAL MUNICIPAL DE MICHES</t>
  </si>
  <si>
    <t>HOSP. CARLOS M. ROJAS BADIA</t>
  </si>
  <si>
    <t>HOSPITAL  DR. TORIBIO BENCOSME</t>
  </si>
  <si>
    <t>HOSPITAL  ELUPINA CORDERO (SABANA DE LA MAR)</t>
  </si>
  <si>
    <t>HOSPITAL DRA. EVANGELINA RODRIGUEZ PEROZO</t>
  </si>
  <si>
    <t>HOSPITAL NUESTRA SRA. DE LA ALTAGRACIA</t>
  </si>
  <si>
    <t>HOSP. ARISTIDES FIALLO CABRAL</t>
  </si>
  <si>
    <t>HOSPiTAL ARMIDA GARCIA</t>
  </si>
  <si>
    <t>HOSP. CARLOS A. ZAFRA</t>
  </si>
  <si>
    <t>HOSPITAL DESIDERIO ACOSTA (RIO SAN JUAN)</t>
  </si>
  <si>
    <t>HOSPITAL JOSÉ A. COLUMNA</t>
  </si>
  <si>
    <t>HOSP. ARZOBISPO MERIÑO</t>
  </si>
  <si>
    <t>HOSP. GRAL. GREGORIO LUPERON</t>
  </si>
  <si>
    <t>HOSP. DR. ANGEL CONCEPCION LAJARA (TENARES)</t>
  </si>
  <si>
    <t>HOSP. ROMAN B. BRACHE</t>
  </si>
  <si>
    <t>HOSPITAL MUNIC. VILLA TAPIA</t>
  </si>
  <si>
    <t>HOSP. NSTRA. SRA. ALTAGRACIA (VILLA ALTAGRACIA)</t>
  </si>
  <si>
    <t>HOSP. RAFAEL J. MAÑON</t>
  </si>
  <si>
    <t>HOSPITAL UNIV. JUAN PABLO PINA</t>
  </si>
  <si>
    <t>HOSPITAL BOHECHIO</t>
  </si>
  <si>
    <t>HOSPITAL GENERAL  FEDERICO ARMANDO. AYBAR</t>
  </si>
  <si>
    <t>HOSP. JAIME OLIVER PINO</t>
  </si>
  <si>
    <t>HOSP. LUIS N. BERAS</t>
  </si>
  <si>
    <t>HOSPITAL RAMÓN BÁEZ</t>
  </si>
  <si>
    <t>HOSP. PTE. ESTRELLA UREÑA</t>
  </si>
  <si>
    <t>HOSP. JOSE FCO. PEÑA GOMEZ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</si>
  <si>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</si>
  <si>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</si>
  <si>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</si>
  <si>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</si>
  <si>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</si>
  <si>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</si>
  <si>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</si>
  <si>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</si>
  <si>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</si>
  <si>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</si>
  <si>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</si>
  <si>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</si>
  <si>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HOPITAL MUNICIPAL PARTIDO</t>
  </si>
  <si>
    <t>Paciente/Inicio Periodo</t>
  </si>
  <si>
    <t>1.Ortopedia</t>
  </si>
  <si>
    <t>1.Medicina Familiar</t>
  </si>
  <si>
    <t>1.Patologia de Cuello</t>
  </si>
  <si>
    <t>1.Cirug. Pediatrica</t>
  </si>
  <si>
    <t xml:space="preserve">1.Planificacion </t>
  </si>
  <si>
    <t xml:space="preserve">1.Consejeria </t>
  </si>
  <si>
    <t xml:space="preserve">Violencia de Genero </t>
  </si>
  <si>
    <t xml:space="preserve">Maltrato Infantil </t>
  </si>
  <si>
    <t xml:space="preserve">Atencion a Accidentes de Transito </t>
  </si>
  <si>
    <t xml:space="preserve">Cantidad de dias del Mes Seleccionado </t>
  </si>
  <si>
    <t>EGRESOS</t>
  </si>
  <si>
    <t>Def.       (-48h)</t>
  </si>
  <si>
    <t>Def. (+48h)</t>
  </si>
  <si>
    <t>Días Paciente</t>
  </si>
  <si>
    <t>Informacion:</t>
  </si>
  <si>
    <t>Para cada Establecimiento haga un archivo nuevo (Copie este archivo o Guarde con otro nombre )</t>
  </si>
  <si>
    <t>Favor tomar en cuenta copia del original.</t>
  </si>
  <si>
    <t>Direccion:</t>
  </si>
  <si>
    <t>Telefono:</t>
  </si>
  <si>
    <t>Director:</t>
  </si>
  <si>
    <t>Correo electronico:</t>
  </si>
  <si>
    <t>Enc. De Estadisticas:</t>
  </si>
  <si>
    <t>INFORME MENSUAL DE PRODUCCIÓN DE SERVICIOS  HOSPITALARIO (67-A)</t>
  </si>
  <si>
    <t xml:space="preserve">Año del Reporte : </t>
  </si>
  <si>
    <t>------------------------&gt;</t>
  </si>
  <si>
    <t>Cualquier otro servicio que no este en la lista sumelo a Otras Consultas</t>
  </si>
  <si>
    <t>1.ORTOPEDIA</t>
  </si>
  <si>
    <t>INFORMACION GENERAL DEL ESTABLECIMIENTO</t>
  </si>
  <si>
    <t>CONSOLIDADO</t>
  </si>
  <si>
    <t>No digitado</t>
  </si>
  <si>
    <t xml:space="preserve">Digitado </t>
  </si>
  <si>
    <t>3er Trimestre (Jul-Ago-Sept)</t>
  </si>
  <si>
    <t>4to Trimestre (Oct-Nov-Dic)</t>
  </si>
  <si>
    <t>2do Trimestre (Abr-May-Jun)</t>
  </si>
  <si>
    <t>Lado B</t>
  </si>
  <si>
    <t>MES</t>
  </si>
  <si>
    <t>Revisar Datos</t>
  </si>
  <si>
    <t>Vacio</t>
  </si>
  <si>
    <t xml:space="preserve">Febrero </t>
  </si>
  <si>
    <t xml:space="preserve">MESES </t>
  </si>
  <si>
    <t>Cantidad de dias año según mes digitados</t>
  </si>
  <si>
    <t>Prom. De Camas</t>
  </si>
  <si>
    <t>Dias del Trimestre según meses digitados</t>
  </si>
  <si>
    <t>Paciente/Inicio Periodo (prom)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</si>
  <si>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</si>
  <si>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</si>
  <si>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</si>
  <si>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</si>
  <si>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</si>
  <si>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t>Debe indicarse el numero de camas disponibles para ese servicios Sin importar si hubo o no hospitalizacion ese mes</t>
  </si>
  <si>
    <t>Debe indicarse el numero de camas disponibles para ese servicios Sin importar si hubo o no Ingresos este mes</t>
  </si>
  <si>
    <t>C/ HATO NUEVO NUM. 43 LA UNION LOS ALCARRIZOS</t>
  </si>
  <si>
    <t>ESTADISTICAS@HOSPITALCALVENTI.GOB.DO</t>
  </si>
  <si>
    <t>809-545-1166</t>
  </si>
  <si>
    <t>Stephany E. Castro de la Cruz</t>
  </si>
  <si>
    <t>ING. Darlis Ferreras</t>
  </si>
  <si>
    <t>1er Trimestre (Ene-Feb-Mar) 2021</t>
  </si>
  <si>
    <t>Ing. Darlis Ferreras</t>
  </si>
  <si>
    <t xml:space="preserve">Director General :  Dr. Jose  Alfredo Alfaro </t>
  </si>
  <si>
    <t>Licda. Marleny Martinez</t>
  </si>
  <si>
    <t>LICDA. Marleny Martinez</t>
  </si>
  <si>
    <t xml:space="preserve">HOSPITALIZACION  </t>
  </si>
  <si>
    <t xml:space="preserve">Licda. Marleny Martinez </t>
  </si>
  <si>
    <t>Jose Alfredo Alfaro Pla</t>
  </si>
  <si>
    <t>Licda. Marleny martinez</t>
  </si>
  <si>
    <t>Licda Marleny Martinez</t>
  </si>
  <si>
    <t>Lcda. Marleny  Martinez</t>
  </si>
  <si>
    <t>Director General :  Dr. Jose  Alfredo Alfaro Pla</t>
  </si>
  <si>
    <t>Licda. Maleny Martinez Garcia</t>
  </si>
  <si>
    <t>Director General :  Dr.Jose Alfredo Alfaro Pla</t>
  </si>
  <si>
    <t>H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</si>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</sst>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  <numFmt numFmtId="166" formatCode="0.0"/>
  </numFmts>
  <fonts count="56" x14ac:knownFonts="1">
    <font>
      <sz val="11"/>
      <color theme="1"/>
      <name val="Calibri"/>
      <family val="2"/>
      <scheme val="minor"/>
    </font>
    <font>
      <b/>
      <sz val="12"/>
      <name val="Arial Black"/>
      <family val="2"/>
    </font>
    <font>
      <sz val="12"/>
      <name val="Arial"/>
      <family val="2"/>
    </font>
    <font>
      <b/>
      <sz val="10"/>
      <name val="Arial Black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Courier New"/>
      <family val="3"/>
    </font>
    <font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 Black"/>
      <family val="2"/>
    </font>
    <font>
      <b/>
      <sz val="14"/>
      <name val="Arial"/>
      <family val="2"/>
    </font>
    <font>
      <b/>
      <u/>
      <sz val="12"/>
      <name val="Bodoni MT"/>
      <family val="1"/>
    </font>
    <font>
      <sz val="11"/>
      <color indexed="60"/>
      <name val="Calibri"/>
      <family val="2"/>
    </font>
    <font>
      <b/>
      <u/>
      <sz val="11"/>
      <color indexed="60"/>
      <name val="Calibri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Times New Roman"/>
      <family val="1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1"/>
      <color theme="5" tint="-0.249977111117893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2D59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7C9"/>
        <bgColor indexed="64"/>
      </patternFill>
    </fill>
    <fill>
      <patternFill patternType="solid">
        <fgColor rgb="FFDFA9E5"/>
        <bgColor indexed="64"/>
      </patternFill>
    </fill>
    <fill>
      <patternFill patternType="solid">
        <fgColor rgb="FFD4BAB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3F9B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darkGrid">
        <bgColor theme="9" tint="0.39997558519241921"/>
      </patternFill>
    </fill>
    <fill>
      <patternFill patternType="darkUp">
        <bgColor theme="9" tint="0.39994506668294322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8">
    <xf numFmtId="0" fontId="0" fillId="0" borderId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0" fillId="0" borderId="0"/>
  </cellStyleXfs>
  <cellXfs count="1875">
    <xf numFmtId="0" fontId="0" fillId="0" borderId="0" xfId="0"/>
    <xf numFmtId="0" fontId="1" fillId="0" borderId="0" xfId="0" applyFont="1" applyAlignme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14" fillId="0" borderId="0" xfId="0" applyFont="1"/>
    <xf numFmtId="0" fontId="0" fillId="0" borderId="0" xfId="0" applyBorder="1"/>
    <xf numFmtId="0" fontId="10" fillId="0" borderId="0" xfId="0" applyFont="1" applyBorder="1" applyAlignment="1"/>
    <xf numFmtId="0" fontId="10" fillId="0" borderId="1" xfId="0" applyFont="1" applyBorder="1"/>
    <xf numFmtId="0" fontId="10" fillId="0" borderId="0" xfId="0" applyFont="1" applyBorder="1"/>
    <xf numFmtId="166" fontId="10" fillId="0" borderId="0" xfId="0" applyNumberFormat="1" applyFont="1" applyBorder="1"/>
    <xf numFmtId="0" fontId="14" fillId="0" borderId="0" xfId="0" applyFont="1" applyAlignment="1"/>
    <xf numFmtId="0" fontId="36" fillId="0" borderId="0" xfId="0" applyFont="1"/>
    <xf numFmtId="0" fontId="18" fillId="0" borderId="2" xfId="0" applyFont="1" applyBorder="1"/>
    <xf numFmtId="164" fontId="15" fillId="0" borderId="0" xfId="15" applyFont="1" applyBorder="1" applyAlignment="1"/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34" fillId="0" borderId="0" xfId="0" applyFont="1"/>
    <xf numFmtId="1" fontId="0" fillId="0" borderId="0" xfId="0" applyNumberFormat="1"/>
    <xf numFmtId="0" fontId="0" fillId="0" borderId="0" xfId="0" applyProtection="1">
      <protection locked="0"/>
    </xf>
    <xf numFmtId="0" fontId="9" fillId="0" borderId="3" xfId="0" applyFont="1" applyBorder="1" applyProtection="1"/>
    <xf numFmtId="0" fontId="9" fillId="0" borderId="4" xfId="0" applyFont="1" applyBorder="1" applyProtection="1"/>
    <xf numFmtId="0" fontId="19" fillId="0" borderId="5" xfId="0" applyFont="1" applyBorder="1" applyAlignment="1"/>
    <xf numFmtId="0" fontId="19" fillId="0" borderId="3" xfId="0" applyFont="1" applyBorder="1" applyAlignment="1"/>
    <xf numFmtId="0" fontId="19" fillId="0" borderId="4" xfId="0" applyFont="1" applyBorder="1" applyAlignment="1"/>
    <xf numFmtId="0" fontId="16" fillId="0" borderId="6" xfId="0" applyFont="1" applyBorder="1" applyAlignment="1"/>
    <xf numFmtId="0" fontId="19" fillId="0" borderId="6" xfId="0" applyFont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7" fillId="0" borderId="0" xfId="0" applyFont="1"/>
    <xf numFmtId="0" fontId="38" fillId="0" borderId="0" xfId="13" applyFont="1"/>
    <xf numFmtId="0" fontId="0" fillId="0" borderId="7" xfId="0" applyBorder="1" applyAlignment="1" applyProtection="1">
      <alignment horizontal="center"/>
    </xf>
    <xf numFmtId="0" fontId="39" fillId="0" borderId="8" xfId="0" applyFont="1" applyBorder="1" applyProtection="1">
      <protection locked="0"/>
    </xf>
    <xf numFmtId="0" fontId="9" fillId="0" borderId="9" xfId="0" applyFont="1" applyBorder="1" applyProtection="1"/>
    <xf numFmtId="0" fontId="9" fillId="0" borderId="7" xfId="0" applyFont="1" applyBorder="1" applyProtection="1"/>
    <xf numFmtId="3" fontId="40" fillId="0" borderId="2" xfId="14" applyNumberFormat="1" applyFont="1" applyBorder="1" applyProtection="1">
      <protection locked="0"/>
    </xf>
    <xf numFmtId="3" fontId="18" fillId="0" borderId="2" xfId="0" applyNumberFormat="1" applyFont="1" applyBorder="1" applyAlignment="1" applyProtection="1">
      <alignment horizontal="right"/>
      <protection locked="0"/>
    </xf>
    <xf numFmtId="3" fontId="18" fillId="2" borderId="2" xfId="0" applyNumberFormat="1" applyFont="1" applyFill="1" applyBorder="1" applyAlignment="1" applyProtection="1">
      <alignment horizontal="right"/>
      <protection locked="0"/>
    </xf>
    <xf numFmtId="0" fontId="18" fillId="0" borderId="10" xfId="0" applyFont="1" applyBorder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3" xfId="0" applyFont="1" applyBorder="1" applyAlignment="1"/>
    <xf numFmtId="0" fontId="18" fillId="0" borderId="9" xfId="0" applyFont="1" applyBorder="1" applyAlignment="1"/>
    <xf numFmtId="0" fontId="18" fillId="0" borderId="12" xfId="0" applyFont="1" applyBorder="1" applyAlignment="1"/>
    <xf numFmtId="0" fontId="18" fillId="0" borderId="4" xfId="0" applyFont="1" applyFill="1" applyBorder="1" applyAlignment="1"/>
    <xf numFmtId="0" fontId="18" fillId="0" borderId="7" xfId="0" applyFont="1" applyFill="1" applyBorder="1" applyAlignment="1"/>
    <xf numFmtId="0" fontId="18" fillId="0" borderId="13" xfId="0" applyFont="1" applyFill="1" applyBorder="1" applyAlignment="1"/>
    <xf numFmtId="0" fontId="16" fillId="0" borderId="0" xfId="0" applyFont="1" applyBorder="1" applyAlignment="1"/>
    <xf numFmtId="0" fontId="17" fillId="0" borderId="14" xfId="0" applyFont="1" applyBorder="1" applyAlignment="1"/>
    <xf numFmtId="0" fontId="17" fillId="0" borderId="15" xfId="0" applyFont="1" applyBorder="1" applyAlignment="1"/>
    <xf numFmtId="0" fontId="17" fillId="0" borderId="1" xfId="0" applyFont="1" applyBorder="1" applyAlignment="1"/>
    <xf numFmtId="0" fontId="17" fillId="0" borderId="0" xfId="0" applyFont="1" applyBorder="1" applyAlignment="1"/>
    <xf numFmtId="0" fontId="17" fillId="0" borderId="16" xfId="0" applyFont="1" applyBorder="1" applyAlignment="1"/>
    <xf numFmtId="0" fontId="17" fillId="0" borderId="17" xfId="0" applyFont="1" applyBorder="1" applyAlignment="1"/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1" fillId="0" borderId="18" xfId="0" applyFont="1" applyBorder="1"/>
    <xf numFmtId="0" fontId="4" fillId="0" borderId="18" xfId="0" applyFont="1" applyBorder="1"/>
    <xf numFmtId="3" fontId="40" fillId="0" borderId="19" xfId="0" applyNumberFormat="1" applyFont="1" applyBorder="1" applyProtection="1">
      <protection locked="0"/>
    </xf>
    <xf numFmtId="0" fontId="10" fillId="0" borderId="0" xfId="0" applyFont="1" applyAlignment="1" applyProtection="1"/>
    <xf numFmtId="0" fontId="18" fillId="0" borderId="20" xfId="0" applyFont="1" applyBorder="1" applyAlignment="1">
      <alignment horizontal="left"/>
    </xf>
    <xf numFmtId="0" fontId="39" fillId="0" borderId="21" xfId="0" applyFont="1" applyBorder="1" applyProtection="1">
      <protection locked="0"/>
    </xf>
    <xf numFmtId="0" fontId="39" fillId="0" borderId="22" xfId="0" applyFont="1" applyBorder="1" applyProtection="1">
      <protection locked="0"/>
    </xf>
    <xf numFmtId="0" fontId="39" fillId="0" borderId="23" xfId="0" applyFont="1" applyBorder="1" applyProtection="1">
      <protection locked="0"/>
    </xf>
    <xf numFmtId="0" fontId="39" fillId="0" borderId="0" xfId="0" applyFont="1" applyBorder="1"/>
    <xf numFmtId="0" fontId="18" fillId="0" borderId="0" xfId="0" applyFont="1" applyBorder="1"/>
    <xf numFmtId="0" fontId="15" fillId="0" borderId="0" xfId="0" applyFont="1" applyBorder="1" applyAlignment="1"/>
    <xf numFmtId="0" fontId="39" fillId="0" borderId="2" xfId="0" applyFont="1" applyBorder="1" applyProtection="1">
      <protection locked="0"/>
    </xf>
    <xf numFmtId="0" fontId="18" fillId="0" borderId="24" xfId="0" applyFont="1" applyBorder="1" applyAlignment="1">
      <alignment horizontal="left"/>
    </xf>
    <xf numFmtId="0" fontId="35" fillId="0" borderId="25" xfId="0" applyFont="1" applyBorder="1" applyAlignment="1"/>
    <xf numFmtId="0" fontId="39" fillId="0" borderId="18" xfId="0" applyFont="1" applyBorder="1" applyProtection="1">
      <protection locked="0"/>
    </xf>
    <xf numFmtId="0" fontId="39" fillId="0" borderId="19" xfId="0" applyFont="1" applyBorder="1" applyProtection="1">
      <protection locked="0"/>
    </xf>
    <xf numFmtId="0" fontId="18" fillId="0" borderId="26" xfId="0" applyFont="1" applyBorder="1" applyAlignment="1">
      <alignment horizontal="left"/>
    </xf>
    <xf numFmtId="0" fontId="39" fillId="0" borderId="27" xfId="0" applyFont="1" applyBorder="1" applyProtection="1">
      <protection locked="0"/>
    </xf>
    <xf numFmtId="0" fontId="39" fillId="0" borderId="28" xfId="0" applyFont="1" applyBorder="1" applyProtection="1">
      <protection locked="0"/>
    </xf>
    <xf numFmtId="0" fontId="39" fillId="0" borderId="27" xfId="0" applyFont="1" applyBorder="1"/>
    <xf numFmtId="0" fontId="39" fillId="0" borderId="8" xfId="0" applyFont="1" applyBorder="1"/>
    <xf numFmtId="0" fontId="18" fillId="0" borderId="29" xfId="0" applyFont="1" applyBorder="1" applyAlignment="1">
      <alignment horizontal="left"/>
    </xf>
    <xf numFmtId="0" fontId="7" fillId="16" borderId="0" xfId="0" applyFont="1" applyFill="1" applyBorder="1"/>
    <xf numFmtId="0" fontId="11" fillId="16" borderId="0" xfId="0" applyFont="1" applyFill="1" applyBorder="1" applyAlignment="1"/>
    <xf numFmtId="0" fontId="9" fillId="16" borderId="0" xfId="0" applyFont="1" applyFill="1" applyBorder="1" applyAlignment="1"/>
    <xf numFmtId="0" fontId="0" fillId="16" borderId="0" xfId="0" applyFill="1"/>
    <xf numFmtId="0" fontId="14" fillId="16" borderId="0" xfId="0" applyFont="1" applyFill="1"/>
    <xf numFmtId="0" fontId="9" fillId="16" borderId="0" xfId="0" applyFont="1" applyFill="1" applyBorder="1"/>
    <xf numFmtId="0" fontId="0" fillId="16" borderId="0" xfId="0" applyFill="1" applyBorder="1"/>
    <xf numFmtId="0" fontId="0" fillId="16" borderId="0" xfId="0" applyFill="1" applyBorder="1" applyAlignment="1">
      <alignment horizontal="center"/>
    </xf>
    <xf numFmtId="0" fontId="0" fillId="0" borderId="10" xfId="0" applyBorder="1" applyAlignment="1" applyProtection="1">
      <protection locked="0"/>
    </xf>
    <xf numFmtId="0" fontId="17" fillId="17" borderId="30" xfId="0" applyFont="1" applyFill="1" applyBorder="1" applyAlignment="1"/>
    <xf numFmtId="0" fontId="17" fillId="17" borderId="31" xfId="0" applyFont="1" applyFill="1" applyBorder="1"/>
    <xf numFmtId="0" fontId="17" fillId="17" borderId="31" xfId="0" applyFont="1" applyFill="1" applyBorder="1" applyAlignment="1">
      <alignment horizontal="left"/>
    </xf>
    <xf numFmtId="0" fontId="17" fillId="17" borderId="32" xfId="0" applyFont="1" applyFill="1" applyBorder="1" applyAlignment="1">
      <alignment horizontal="center"/>
    </xf>
    <xf numFmtId="0" fontId="17" fillId="17" borderId="29" xfId="0" applyFont="1" applyFill="1" applyBorder="1" applyAlignment="1">
      <alignment horizontal="left"/>
    </xf>
    <xf numFmtId="0" fontId="17" fillId="17" borderId="8" xfId="0" applyFont="1" applyFill="1" applyBorder="1"/>
    <xf numFmtId="0" fontId="17" fillId="17" borderId="23" xfId="0" applyFont="1" applyFill="1" applyBorder="1"/>
    <xf numFmtId="0" fontId="17" fillId="17" borderId="22" xfId="0" applyFont="1" applyFill="1" applyBorder="1"/>
    <xf numFmtId="0" fontId="17" fillId="17" borderId="33" xfId="0" applyFont="1" applyFill="1" applyBorder="1"/>
    <xf numFmtId="1" fontId="17" fillId="17" borderId="8" xfId="0" applyNumberFormat="1" applyFont="1" applyFill="1" applyBorder="1"/>
    <xf numFmtId="1" fontId="17" fillId="17" borderId="23" xfId="0" applyNumberFormat="1" applyFont="1" applyFill="1" applyBorder="1"/>
    <xf numFmtId="1" fontId="17" fillId="17" borderId="22" xfId="0" applyNumberFormat="1" applyFont="1" applyFill="1" applyBorder="1"/>
    <xf numFmtId="3" fontId="17" fillId="18" borderId="19" xfId="0" applyNumberFormat="1" applyFont="1" applyFill="1" applyBorder="1" applyAlignment="1">
      <alignment horizontal="right"/>
    </xf>
    <xf numFmtId="3" fontId="17" fillId="18" borderId="19" xfId="14" applyNumberFormat="1" applyFont="1" applyFill="1" applyBorder="1"/>
    <xf numFmtId="3" fontId="17" fillId="18" borderId="22" xfId="14" applyNumberFormat="1" applyFont="1" applyFill="1" applyBorder="1"/>
    <xf numFmtId="0" fontId="10" fillId="18" borderId="8" xfId="0" applyFont="1" applyFill="1" applyBorder="1"/>
    <xf numFmtId="3" fontId="17" fillId="18" borderId="23" xfId="14" applyNumberFormat="1" applyFont="1" applyFill="1" applyBorder="1"/>
    <xf numFmtId="3" fontId="17" fillId="18" borderId="8" xfId="14" applyNumberFormat="1" applyFont="1" applyFill="1" applyBorder="1"/>
    <xf numFmtId="3" fontId="17" fillId="18" borderId="34" xfId="0" applyNumberFormat="1" applyFont="1" applyFill="1" applyBorder="1" applyAlignment="1">
      <alignment horizontal="right"/>
    </xf>
    <xf numFmtId="3" fontId="17" fillId="18" borderId="35" xfId="0" applyNumberFormat="1" applyFont="1" applyFill="1" applyBorder="1" applyAlignment="1">
      <alignment horizontal="right"/>
    </xf>
    <xf numFmtId="3" fontId="17" fillId="18" borderId="12" xfId="0" applyNumberFormat="1" applyFont="1" applyFill="1" applyBorder="1" applyAlignment="1">
      <alignment horizontal="right"/>
    </xf>
    <xf numFmtId="3" fontId="17" fillId="18" borderId="36" xfId="0" applyNumberFormat="1" applyFont="1" applyFill="1" applyBorder="1" applyAlignment="1">
      <alignment horizontal="right"/>
    </xf>
    <xf numFmtId="0" fontId="18" fillId="0" borderId="31" xfId="0" applyFont="1" applyBorder="1"/>
    <xf numFmtId="0" fontId="18" fillId="0" borderId="31" xfId="0" applyFont="1" applyBorder="1" applyAlignment="1" applyProtection="1">
      <alignment horizontal="right"/>
      <protection locked="0"/>
    </xf>
    <xf numFmtId="3" fontId="17" fillId="18" borderId="37" xfId="0" applyNumberFormat="1" applyFont="1" applyFill="1" applyBorder="1" applyAlignment="1" applyProtection="1">
      <alignment horizontal="right"/>
      <protection locked="0"/>
    </xf>
    <xf numFmtId="0" fontId="17" fillId="0" borderId="38" xfId="0" applyFont="1" applyBorder="1"/>
    <xf numFmtId="3" fontId="17" fillId="19" borderId="39" xfId="0" applyNumberFormat="1" applyFont="1" applyFill="1" applyBorder="1" applyAlignment="1">
      <alignment horizontal="right"/>
    </xf>
    <xf numFmtId="3" fontId="18" fillId="0" borderId="40" xfId="0" applyNumberFormat="1" applyFont="1" applyBorder="1" applyAlignment="1" applyProtection="1">
      <alignment horizontal="right"/>
      <protection locked="0"/>
    </xf>
    <xf numFmtId="3" fontId="21" fillId="2" borderId="2" xfId="0" applyNumberFormat="1" applyFont="1" applyFill="1" applyBorder="1" applyAlignment="1" applyProtection="1">
      <alignment horizontal="right"/>
      <protection locked="0"/>
    </xf>
    <xf numFmtId="3" fontId="40" fillId="0" borderId="23" xfId="0" applyNumberFormat="1" applyFont="1" applyBorder="1" applyProtection="1">
      <protection locked="0"/>
    </xf>
    <xf numFmtId="3" fontId="17" fillId="18" borderId="41" xfId="0" applyNumberFormat="1" applyFont="1" applyFill="1" applyBorder="1" applyAlignment="1" applyProtection="1">
      <alignment horizontal="right"/>
      <protection locked="0"/>
    </xf>
    <xf numFmtId="3" fontId="8" fillId="18" borderId="42" xfId="0" applyNumberFormat="1" applyFont="1" applyFill="1" applyBorder="1" applyAlignment="1" applyProtection="1">
      <alignment horizontal="right"/>
      <protection locked="0"/>
    </xf>
    <xf numFmtId="3" fontId="17" fillId="18" borderId="42" xfId="0" applyNumberFormat="1" applyFont="1" applyFill="1" applyBorder="1" applyAlignment="1" applyProtection="1">
      <alignment horizontal="right"/>
      <protection locked="0"/>
    </xf>
    <xf numFmtId="3" fontId="17" fillId="18" borderId="42" xfId="0" applyNumberFormat="1" applyFont="1" applyFill="1" applyBorder="1" applyProtection="1">
      <protection locked="0"/>
    </xf>
    <xf numFmtId="3" fontId="17" fillId="18" borderId="43" xfId="0" applyNumberFormat="1" applyFont="1" applyFill="1" applyBorder="1" applyAlignment="1" applyProtection="1">
      <protection locked="0"/>
    </xf>
    <xf numFmtId="0" fontId="42" fillId="18" borderId="22" xfId="0" applyFont="1" applyFill="1" applyBorder="1" applyProtection="1">
      <protection locked="0"/>
    </xf>
    <xf numFmtId="0" fontId="10" fillId="18" borderId="44" xfId="0" applyFont="1" applyFill="1" applyBorder="1" applyAlignment="1">
      <alignment horizontal="center"/>
    </xf>
    <xf numFmtId="0" fontId="10" fillId="18" borderId="45" xfId="0" applyFont="1" applyFill="1" applyBorder="1" applyAlignment="1">
      <alignment horizontal="center"/>
    </xf>
    <xf numFmtId="0" fontId="10" fillId="18" borderId="46" xfId="0" applyFont="1" applyFill="1" applyBorder="1" applyAlignment="1">
      <alignment horizontal="center"/>
    </xf>
    <xf numFmtId="0" fontId="10" fillId="18" borderId="47" xfId="0" applyFont="1" applyFill="1" applyBorder="1"/>
    <xf numFmtId="0" fontId="10" fillId="18" borderId="48" xfId="0" applyFont="1" applyFill="1" applyBorder="1" applyAlignment="1">
      <alignment horizontal="center"/>
    </xf>
    <xf numFmtId="0" fontId="10" fillId="18" borderId="31" xfId="0" applyFont="1" applyFill="1" applyBorder="1" applyAlignment="1">
      <alignment horizontal="center"/>
    </xf>
    <xf numFmtId="0" fontId="10" fillId="18" borderId="49" xfId="0" applyFont="1" applyFill="1" applyBorder="1" applyAlignment="1">
      <alignment horizontal="center"/>
    </xf>
    <xf numFmtId="0" fontId="10" fillId="18" borderId="40" xfId="0" applyFont="1" applyFill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7" fillId="17" borderId="7" xfId="0" applyFont="1" applyFill="1" applyBorder="1" applyAlignment="1">
      <alignment horizontal="left"/>
    </xf>
    <xf numFmtId="0" fontId="18" fillId="0" borderId="50" xfId="0" applyFont="1" applyBorder="1" applyAlignment="1">
      <alignment horizontal="left"/>
    </xf>
    <xf numFmtId="0" fontId="39" fillId="0" borderId="44" xfId="0" applyFont="1" applyBorder="1" applyProtection="1">
      <protection locked="0"/>
    </xf>
    <xf numFmtId="0" fontId="39" fillId="0" borderId="51" xfId="0" applyFont="1" applyBorder="1" applyProtection="1">
      <protection locked="0"/>
    </xf>
    <xf numFmtId="0" fontId="39" fillId="0" borderId="45" xfId="0" applyFont="1" applyBorder="1" applyProtection="1">
      <protection locked="0"/>
    </xf>
    <xf numFmtId="3" fontId="17" fillId="17" borderId="34" xfId="0" applyNumberFormat="1" applyFont="1" applyFill="1" applyBorder="1"/>
    <xf numFmtId="3" fontId="17" fillId="17" borderId="12" xfId="0" applyNumberFormat="1" applyFont="1" applyFill="1" applyBorder="1"/>
    <xf numFmtId="3" fontId="17" fillId="17" borderId="13" xfId="0" applyNumberFormat="1" applyFont="1" applyFill="1" applyBorder="1"/>
    <xf numFmtId="3" fontId="17" fillId="17" borderId="52" xfId="0" applyNumberFormat="1" applyFont="1" applyFill="1" applyBorder="1"/>
    <xf numFmtId="0" fontId="17" fillId="19" borderId="44" xfId="0" applyFont="1" applyFill="1" applyBorder="1" applyAlignment="1">
      <alignment vertical="center"/>
    </xf>
    <xf numFmtId="0" fontId="0" fillId="0" borderId="53" xfId="0" applyBorder="1"/>
    <xf numFmtId="3" fontId="21" fillId="3" borderId="2" xfId="0" applyNumberFormat="1" applyFont="1" applyFill="1" applyBorder="1" applyAlignment="1" applyProtection="1">
      <alignment horizontal="right"/>
    </xf>
    <xf numFmtId="3" fontId="18" fillId="3" borderId="2" xfId="0" applyNumberFormat="1" applyFont="1" applyFill="1" applyBorder="1" applyAlignment="1" applyProtection="1">
      <alignment horizontal="right"/>
    </xf>
    <xf numFmtId="0" fontId="12" fillId="0" borderId="54" xfId="0" applyFont="1" applyBorder="1" applyAlignment="1"/>
    <xf numFmtId="0" fontId="12" fillId="0" borderId="53" xfId="0" applyFont="1" applyBorder="1" applyAlignment="1"/>
    <xf numFmtId="0" fontId="13" fillId="0" borderId="9" xfId="0" applyFont="1" applyBorder="1" applyProtection="1"/>
    <xf numFmtId="0" fontId="7" fillId="0" borderId="9" xfId="0" applyFont="1" applyBorder="1" applyAlignment="1" applyProtection="1">
      <alignment horizontal="center"/>
    </xf>
    <xf numFmtId="0" fontId="0" fillId="0" borderId="9" xfId="0" applyBorder="1" applyProtection="1"/>
    <xf numFmtId="0" fontId="0" fillId="0" borderId="9" xfId="0" applyBorder="1" applyAlignment="1" applyProtection="1">
      <alignment horizontal="center"/>
    </xf>
    <xf numFmtId="0" fontId="0" fillId="0" borderId="7" xfId="0" applyBorder="1" applyProtection="1"/>
    <xf numFmtId="0" fontId="12" fillId="0" borderId="55" xfId="0" applyFont="1" applyBorder="1" applyAlignment="1">
      <alignment horizontal="center"/>
    </xf>
    <xf numFmtId="0" fontId="18" fillId="0" borderId="2" xfId="0" applyFont="1" applyBorder="1" applyAlignment="1"/>
    <xf numFmtId="0" fontId="7" fillId="16" borderId="0" xfId="0" applyFont="1" applyFill="1" applyBorder="1" applyAlignment="1"/>
    <xf numFmtId="0" fontId="0" fillId="0" borderId="0" xfId="0" applyAlignment="1"/>
    <xf numFmtId="0" fontId="43" fillId="16" borderId="0" xfId="0" applyFont="1" applyFill="1" applyBorder="1"/>
    <xf numFmtId="3" fontId="40" fillId="0" borderId="24" xfId="14" applyNumberFormat="1" applyFont="1" applyBorder="1" applyProtection="1">
      <protection locked="0"/>
    </xf>
    <xf numFmtId="3" fontId="17" fillId="18" borderId="29" xfId="14" applyNumberFormat="1" applyFont="1" applyFill="1" applyBorder="1"/>
    <xf numFmtId="3" fontId="40" fillId="0" borderId="25" xfId="14" applyNumberFormat="1" applyFont="1" applyBorder="1" applyProtection="1">
      <protection locked="0"/>
    </xf>
    <xf numFmtId="3" fontId="17" fillId="18" borderId="56" xfId="14" applyNumberFormat="1" applyFont="1" applyFill="1" applyBorder="1"/>
    <xf numFmtId="0" fontId="17" fillId="18" borderId="6" xfId="0" applyFont="1" applyFill="1" applyBorder="1" applyAlignment="1">
      <alignment vertical="center" wrapText="1"/>
    </xf>
    <xf numFmtId="3" fontId="40" fillId="0" borderId="49" xfId="14" applyNumberFormat="1" applyFont="1" applyBorder="1" applyProtection="1">
      <protection locked="0"/>
    </xf>
    <xf numFmtId="3" fontId="40" fillId="0" borderId="57" xfId="14" applyNumberFormat="1" applyFont="1" applyBorder="1" applyAlignment="1" applyProtection="1">
      <protection locked="0"/>
    </xf>
    <xf numFmtId="3" fontId="40" fillId="0" borderId="40" xfId="14" applyNumberFormat="1" applyFont="1" applyBorder="1" applyAlignment="1" applyProtection="1">
      <protection locked="0"/>
    </xf>
    <xf numFmtId="0" fontId="40" fillId="0" borderId="40" xfId="0" applyFont="1" applyBorder="1" applyProtection="1">
      <protection locked="0"/>
    </xf>
    <xf numFmtId="3" fontId="17" fillId="18" borderId="58" xfId="14" applyNumberFormat="1" applyFont="1" applyFill="1" applyBorder="1"/>
    <xf numFmtId="0" fontId="17" fillId="18" borderId="38" xfId="0" applyFont="1" applyFill="1" applyBorder="1" applyAlignment="1">
      <alignment horizontal="center" vertical="center" wrapText="1"/>
    </xf>
    <xf numFmtId="0" fontId="42" fillId="18" borderId="39" xfId="0" applyFont="1" applyFill="1" applyBorder="1" applyAlignment="1">
      <alignment horizontal="center" wrapText="1"/>
    </xf>
    <xf numFmtId="0" fontId="17" fillId="18" borderId="59" xfId="0" applyFont="1" applyFill="1" applyBorder="1" applyAlignment="1">
      <alignment horizontal="center"/>
    </xf>
    <xf numFmtId="3" fontId="40" fillId="18" borderId="2" xfId="14" applyNumberFormat="1" applyFont="1" applyFill="1" applyBorder="1" applyProtection="1"/>
    <xf numFmtId="165" fontId="18" fillId="18" borderId="2" xfId="14" applyNumberFormat="1" applyFont="1" applyFill="1" applyBorder="1" applyAlignment="1" applyProtection="1"/>
    <xf numFmtId="165" fontId="40" fillId="18" borderId="2" xfId="14" applyNumberFormat="1" applyFont="1" applyFill="1" applyBorder="1" applyProtection="1"/>
    <xf numFmtId="0" fontId="0" fillId="0" borderId="7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3" fontId="19" fillId="0" borderId="0" xfId="0" applyNumberFormat="1" applyFont="1" applyBorder="1" applyAlignment="1" applyProtection="1"/>
    <xf numFmtId="0" fontId="2" fillId="0" borderId="0" xfId="0" applyFont="1" applyAlignment="1" applyProtection="1"/>
    <xf numFmtId="0" fontId="19" fillId="0" borderId="11" xfId="0" applyFont="1" applyBorder="1" applyAlignment="1" applyProtection="1"/>
    <xf numFmtId="0" fontId="0" fillId="0" borderId="0" xfId="0" applyProtection="1"/>
    <xf numFmtId="0" fontId="19" fillId="0" borderId="0" xfId="0" applyFont="1" applyBorder="1" applyAlignment="1" applyProtection="1"/>
    <xf numFmtId="14" fontId="19" fillId="0" borderId="9" xfId="0" applyNumberFormat="1" applyFont="1" applyBorder="1" applyAlignment="1" applyProtection="1"/>
    <xf numFmtId="0" fontId="19" fillId="0" borderId="0" xfId="0" applyFont="1" applyAlignment="1" applyProtection="1"/>
    <xf numFmtId="0" fontId="19" fillId="0" borderId="0" xfId="0" applyFont="1" applyProtection="1"/>
    <xf numFmtId="1" fontId="19" fillId="0" borderId="9" xfId="0" applyNumberFormat="1" applyFont="1" applyBorder="1" applyAlignment="1" applyProtection="1"/>
    <xf numFmtId="3" fontId="17" fillId="20" borderId="37" xfId="0" applyNumberFormat="1" applyFont="1" applyFill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center"/>
    </xf>
    <xf numFmtId="0" fontId="42" fillId="18" borderId="22" xfId="0" applyFont="1" applyFill="1" applyBorder="1" applyProtection="1"/>
    <xf numFmtId="0" fontId="15" fillId="0" borderId="0" xfId="0" applyFont="1" applyAlignment="1" applyProtection="1"/>
    <xf numFmtId="49" fontId="2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44" fillId="0" borderId="0" xfId="0" applyFont="1"/>
    <xf numFmtId="0" fontId="2" fillId="0" borderId="0" xfId="0" applyFont="1"/>
    <xf numFmtId="0" fontId="2" fillId="0" borderId="0" xfId="0" applyFont="1" applyBorder="1" applyAlignment="1"/>
    <xf numFmtId="0" fontId="45" fillId="0" borderId="0" xfId="0" applyFont="1"/>
    <xf numFmtId="0" fontId="15" fillId="0" borderId="0" xfId="0" applyFont="1" applyAlignment="1">
      <alignment horizontal="right"/>
    </xf>
    <xf numFmtId="1" fontId="2" fillId="0" borderId="9" xfId="0" applyNumberFormat="1" applyFont="1" applyBorder="1" applyAlignment="1" applyProtection="1">
      <protection locked="0"/>
    </xf>
    <xf numFmtId="0" fontId="35" fillId="0" borderId="10" xfId="0" applyFont="1" applyBorder="1" applyAlignment="1" applyProtection="1">
      <alignment vertical="top"/>
      <protection locked="0"/>
    </xf>
    <xf numFmtId="0" fontId="17" fillId="20" borderId="6" xfId="0" applyFont="1" applyFill="1" applyBorder="1" applyAlignment="1"/>
    <xf numFmtId="14" fontId="19" fillId="0" borderId="0" xfId="0" applyNumberFormat="1" applyFont="1" applyBorder="1" applyAlignment="1" applyProtection="1"/>
    <xf numFmtId="1" fontId="19" fillId="0" borderId="0" xfId="0" applyNumberFormat="1" applyFont="1" applyBorder="1" applyAlignment="1" applyProtection="1"/>
    <xf numFmtId="0" fontId="10" fillId="16" borderId="44" xfId="0" applyFont="1" applyFill="1" applyBorder="1" applyAlignment="1">
      <alignment horizontal="center"/>
    </xf>
    <xf numFmtId="0" fontId="10" fillId="16" borderId="45" xfId="0" applyFont="1" applyFill="1" applyBorder="1" applyAlignment="1">
      <alignment horizontal="center"/>
    </xf>
    <xf numFmtId="0" fontId="10" fillId="16" borderId="46" xfId="0" applyFont="1" applyFill="1" applyBorder="1" applyAlignment="1">
      <alignment horizontal="center"/>
    </xf>
    <xf numFmtId="0" fontId="10" fillId="16" borderId="47" xfId="0" applyFont="1" applyFill="1" applyBorder="1"/>
    <xf numFmtId="3" fontId="17" fillId="16" borderId="34" xfId="0" applyNumberFormat="1" applyFont="1" applyFill="1" applyBorder="1" applyAlignment="1">
      <alignment horizontal="right"/>
    </xf>
    <xf numFmtId="3" fontId="17" fillId="16" borderId="35" xfId="0" applyNumberFormat="1" applyFont="1" applyFill="1" applyBorder="1" applyAlignment="1">
      <alignment horizontal="right"/>
    </xf>
    <xf numFmtId="3" fontId="17" fillId="16" borderId="12" xfId="0" applyNumberFormat="1" applyFont="1" applyFill="1" applyBorder="1" applyAlignment="1">
      <alignment horizontal="right"/>
    </xf>
    <xf numFmtId="3" fontId="17" fillId="16" borderId="36" xfId="0" applyNumberFormat="1" applyFont="1" applyFill="1" applyBorder="1" applyAlignment="1">
      <alignment horizontal="right"/>
    </xf>
    <xf numFmtId="0" fontId="10" fillId="16" borderId="48" xfId="0" applyFont="1" applyFill="1" applyBorder="1" applyAlignment="1">
      <alignment horizontal="center"/>
    </xf>
    <xf numFmtId="0" fontId="10" fillId="16" borderId="31" xfId="0" applyFont="1" applyFill="1" applyBorder="1" applyAlignment="1">
      <alignment horizontal="center"/>
    </xf>
    <xf numFmtId="0" fontId="10" fillId="16" borderId="49" xfId="0" applyFont="1" applyFill="1" applyBorder="1" applyAlignment="1">
      <alignment horizontal="center"/>
    </xf>
    <xf numFmtId="0" fontId="10" fillId="16" borderId="40" xfId="0" applyFont="1" applyFill="1" applyBorder="1" applyAlignment="1">
      <alignment horizontal="center"/>
    </xf>
    <xf numFmtId="3" fontId="17" fillId="16" borderId="19" xfId="0" applyNumberFormat="1" applyFont="1" applyFill="1" applyBorder="1" applyAlignment="1">
      <alignment horizontal="right"/>
    </xf>
    <xf numFmtId="0" fontId="42" fillId="16" borderId="22" xfId="0" applyFont="1" applyFill="1" applyBorder="1" applyProtection="1"/>
    <xf numFmtId="3" fontId="17" fillId="16" borderId="41" xfId="0" applyNumberFormat="1" applyFont="1" applyFill="1" applyBorder="1" applyAlignment="1" applyProtection="1">
      <alignment horizontal="right"/>
      <protection locked="0"/>
    </xf>
    <xf numFmtId="3" fontId="8" fillId="16" borderId="42" xfId="0" applyNumberFormat="1" applyFont="1" applyFill="1" applyBorder="1" applyAlignment="1" applyProtection="1">
      <alignment horizontal="right"/>
      <protection locked="0"/>
    </xf>
    <xf numFmtId="0" fontId="17" fillId="16" borderId="6" xfId="0" applyFont="1" applyFill="1" applyBorder="1" applyAlignment="1">
      <alignment vertical="center" wrapText="1"/>
    </xf>
    <xf numFmtId="0" fontId="17" fillId="16" borderId="38" xfId="0" applyFont="1" applyFill="1" applyBorder="1" applyAlignment="1">
      <alignment horizontal="center" vertical="center" wrapText="1"/>
    </xf>
    <xf numFmtId="0" fontId="42" fillId="16" borderId="39" xfId="0" applyFont="1" applyFill="1" applyBorder="1" applyAlignment="1">
      <alignment horizontal="center" wrapText="1"/>
    </xf>
    <xf numFmtId="0" fontId="17" fillId="16" borderId="59" xfId="0" applyFont="1" applyFill="1" applyBorder="1" applyAlignment="1">
      <alignment horizontal="center"/>
    </xf>
    <xf numFmtId="3" fontId="17" fillId="16" borderId="58" xfId="14" applyNumberFormat="1" applyFont="1" applyFill="1" applyBorder="1"/>
    <xf numFmtId="3" fontId="17" fillId="16" borderId="19" xfId="14" applyNumberFormat="1" applyFont="1" applyFill="1" applyBorder="1"/>
    <xf numFmtId="3" fontId="17" fillId="16" borderId="23" xfId="14" applyNumberFormat="1" applyFont="1" applyFill="1" applyBorder="1"/>
    <xf numFmtId="3" fontId="40" fillId="16" borderId="2" xfId="14" applyNumberFormat="1" applyFont="1" applyFill="1" applyBorder="1" applyProtection="1"/>
    <xf numFmtId="165" fontId="18" fillId="16" borderId="2" xfId="14" applyNumberFormat="1" applyFont="1" applyFill="1" applyBorder="1" applyAlignment="1" applyProtection="1"/>
    <xf numFmtId="165" fontId="40" fillId="16" borderId="2" xfId="14" applyNumberFormat="1" applyFont="1" applyFill="1" applyBorder="1" applyProtection="1"/>
    <xf numFmtId="0" fontId="10" fillId="16" borderId="8" xfId="0" applyFont="1" applyFill="1" applyBorder="1"/>
    <xf numFmtId="3" fontId="17" fillId="16" borderId="29" xfId="14" applyNumberFormat="1" applyFont="1" applyFill="1" applyBorder="1"/>
    <xf numFmtId="3" fontId="17" fillId="16" borderId="8" xfId="14" applyNumberFormat="1" applyFont="1" applyFill="1" applyBorder="1"/>
    <xf numFmtId="3" fontId="17" fillId="16" borderId="56" xfId="14" applyNumberFormat="1" applyFont="1" applyFill="1" applyBorder="1"/>
    <xf numFmtId="3" fontId="17" fillId="16" borderId="22" xfId="14" applyNumberFormat="1" applyFont="1" applyFill="1" applyBorder="1"/>
    <xf numFmtId="0" fontId="17" fillId="16" borderId="30" xfId="0" applyFont="1" applyFill="1" applyBorder="1" applyAlignment="1"/>
    <xf numFmtId="0" fontId="17" fillId="16" borderId="31" xfId="0" applyFont="1" applyFill="1" applyBorder="1"/>
    <xf numFmtId="0" fontId="17" fillId="16" borderId="31" xfId="0" applyFont="1" applyFill="1" applyBorder="1" applyAlignment="1">
      <alignment horizontal="left"/>
    </xf>
    <xf numFmtId="0" fontId="17" fillId="16" borderId="32" xfId="0" applyFont="1" applyFill="1" applyBorder="1" applyAlignment="1">
      <alignment horizontal="center"/>
    </xf>
    <xf numFmtId="0" fontId="17" fillId="16" borderId="33" xfId="0" applyFont="1" applyFill="1" applyBorder="1"/>
    <xf numFmtId="0" fontId="17" fillId="16" borderId="29" xfId="0" applyFont="1" applyFill="1" applyBorder="1" applyAlignment="1">
      <alignment horizontal="left"/>
    </xf>
    <xf numFmtId="0" fontId="17" fillId="16" borderId="7" xfId="0" applyFont="1" applyFill="1" applyBorder="1" applyAlignment="1">
      <alignment horizontal="left"/>
    </xf>
    <xf numFmtId="0" fontId="7" fillId="21" borderId="0" xfId="0" applyFont="1" applyFill="1" applyBorder="1"/>
    <xf numFmtId="0" fontId="7" fillId="21" borderId="0" xfId="0" applyFont="1" applyFill="1" applyBorder="1" applyAlignment="1"/>
    <xf numFmtId="0" fontId="43" fillId="21" borderId="0" xfId="0" applyFont="1" applyFill="1" applyBorder="1"/>
    <xf numFmtId="0" fontId="11" fillId="21" borderId="0" xfId="0" applyFont="1" applyFill="1" applyBorder="1" applyAlignment="1"/>
    <xf numFmtId="0" fontId="9" fillId="21" borderId="0" xfId="0" applyFont="1" applyFill="1" applyBorder="1" applyAlignment="1"/>
    <xf numFmtId="0" fontId="0" fillId="21" borderId="0" xfId="0" applyFill="1"/>
    <xf numFmtId="0" fontId="14" fillId="21" borderId="0" xfId="0" applyFont="1" applyFill="1"/>
    <xf numFmtId="0" fontId="9" fillId="21" borderId="0" xfId="0" applyFont="1" applyFill="1" applyBorder="1"/>
    <xf numFmtId="0" fontId="0" fillId="21" borderId="0" xfId="0" applyFill="1" applyBorder="1"/>
    <xf numFmtId="0" fontId="0" fillId="21" borderId="0" xfId="0" applyFill="1" applyBorder="1" applyAlignment="1">
      <alignment horizontal="center"/>
    </xf>
    <xf numFmtId="0" fontId="10" fillId="22" borderId="44" xfId="0" applyFont="1" applyFill="1" applyBorder="1" applyAlignment="1">
      <alignment horizontal="center"/>
    </xf>
    <xf numFmtId="0" fontId="10" fillId="22" borderId="45" xfId="0" applyFont="1" applyFill="1" applyBorder="1" applyAlignment="1">
      <alignment horizontal="center"/>
    </xf>
    <xf numFmtId="0" fontId="10" fillId="22" borderId="46" xfId="0" applyFont="1" applyFill="1" applyBorder="1" applyAlignment="1">
      <alignment horizontal="center"/>
    </xf>
    <xf numFmtId="0" fontId="10" fillId="22" borderId="47" xfId="0" applyFont="1" applyFill="1" applyBorder="1"/>
    <xf numFmtId="0" fontId="10" fillId="23" borderId="44" xfId="0" applyFont="1" applyFill="1" applyBorder="1" applyAlignment="1">
      <alignment horizontal="center"/>
    </xf>
    <xf numFmtId="0" fontId="10" fillId="23" borderId="45" xfId="0" applyFont="1" applyFill="1" applyBorder="1" applyAlignment="1">
      <alignment horizontal="center"/>
    </xf>
    <xf numFmtId="0" fontId="10" fillId="23" borderId="46" xfId="0" applyFont="1" applyFill="1" applyBorder="1" applyAlignment="1">
      <alignment horizontal="center"/>
    </xf>
    <xf numFmtId="0" fontId="10" fillId="23" borderId="47" xfId="0" applyFont="1" applyFill="1" applyBorder="1"/>
    <xf numFmtId="3" fontId="17" fillId="23" borderId="34" xfId="0" applyNumberFormat="1" applyFont="1" applyFill="1" applyBorder="1" applyAlignment="1">
      <alignment horizontal="right"/>
    </xf>
    <xf numFmtId="3" fontId="17" fillId="23" borderId="35" xfId="0" applyNumberFormat="1" applyFont="1" applyFill="1" applyBorder="1" applyAlignment="1">
      <alignment horizontal="right"/>
    </xf>
    <xf numFmtId="3" fontId="17" fillId="23" borderId="12" xfId="0" applyNumberFormat="1" applyFont="1" applyFill="1" applyBorder="1" applyAlignment="1">
      <alignment horizontal="right"/>
    </xf>
    <xf numFmtId="3" fontId="17" fillId="23" borderId="36" xfId="0" applyNumberFormat="1" applyFont="1" applyFill="1" applyBorder="1" applyAlignment="1">
      <alignment horizontal="right"/>
    </xf>
    <xf numFmtId="0" fontId="10" fillId="23" borderId="48" xfId="0" applyFont="1" applyFill="1" applyBorder="1" applyAlignment="1">
      <alignment horizontal="center"/>
    </xf>
    <xf numFmtId="0" fontId="10" fillId="23" borderId="31" xfId="0" applyFont="1" applyFill="1" applyBorder="1" applyAlignment="1">
      <alignment horizontal="center"/>
    </xf>
    <xf numFmtId="0" fontId="10" fillId="23" borderId="49" xfId="0" applyFont="1" applyFill="1" applyBorder="1" applyAlignment="1">
      <alignment horizontal="center"/>
    </xf>
    <xf numFmtId="0" fontId="10" fillId="23" borderId="40" xfId="0" applyFont="1" applyFill="1" applyBorder="1" applyAlignment="1">
      <alignment horizontal="center"/>
    </xf>
    <xf numFmtId="3" fontId="17" fillId="23" borderId="19" xfId="0" applyNumberFormat="1" applyFont="1" applyFill="1" applyBorder="1" applyAlignment="1">
      <alignment horizontal="right"/>
    </xf>
    <xf numFmtId="0" fontId="42" fillId="23" borderId="22" xfId="0" applyFont="1" applyFill="1" applyBorder="1" applyProtection="1"/>
    <xf numFmtId="3" fontId="17" fillId="23" borderId="41" xfId="0" applyNumberFormat="1" applyFont="1" applyFill="1" applyBorder="1" applyAlignment="1" applyProtection="1">
      <alignment horizontal="right"/>
      <protection locked="0"/>
    </xf>
    <xf numFmtId="3" fontId="8" fillId="23" borderId="42" xfId="0" applyNumberFormat="1" applyFont="1" applyFill="1" applyBorder="1" applyAlignment="1" applyProtection="1">
      <alignment horizontal="right"/>
      <protection locked="0"/>
    </xf>
    <xf numFmtId="0" fontId="17" fillId="23" borderId="6" xfId="0" applyFont="1" applyFill="1" applyBorder="1" applyAlignment="1">
      <alignment vertical="center" wrapText="1"/>
    </xf>
    <xf numFmtId="0" fontId="17" fillId="23" borderId="38" xfId="0" applyFont="1" applyFill="1" applyBorder="1" applyAlignment="1">
      <alignment horizontal="center" vertical="center" wrapText="1"/>
    </xf>
    <xf numFmtId="0" fontId="42" fillId="23" borderId="39" xfId="0" applyFont="1" applyFill="1" applyBorder="1" applyAlignment="1">
      <alignment horizontal="center" wrapText="1"/>
    </xf>
    <xf numFmtId="0" fontId="17" fillId="23" borderId="59" xfId="0" applyFont="1" applyFill="1" applyBorder="1" applyAlignment="1">
      <alignment horizontal="center"/>
    </xf>
    <xf numFmtId="3" fontId="17" fillId="23" borderId="58" xfId="14" applyNumberFormat="1" applyFont="1" applyFill="1" applyBorder="1"/>
    <xf numFmtId="3" fontId="17" fillId="23" borderId="19" xfId="14" applyNumberFormat="1" applyFont="1" applyFill="1" applyBorder="1"/>
    <xf numFmtId="3" fontId="17" fillId="23" borderId="23" xfId="14" applyNumberFormat="1" applyFont="1" applyFill="1" applyBorder="1"/>
    <xf numFmtId="3" fontId="40" fillId="23" borderId="2" xfId="14" applyNumberFormat="1" applyFont="1" applyFill="1" applyBorder="1" applyProtection="1"/>
    <xf numFmtId="165" fontId="18" fillId="23" borderId="2" xfId="14" applyNumberFormat="1" applyFont="1" applyFill="1" applyBorder="1" applyAlignment="1" applyProtection="1"/>
    <xf numFmtId="165" fontId="40" fillId="23" borderId="2" xfId="14" applyNumberFormat="1" applyFont="1" applyFill="1" applyBorder="1" applyProtection="1"/>
    <xf numFmtId="0" fontId="10" fillId="23" borderId="8" xfId="0" applyFont="1" applyFill="1" applyBorder="1"/>
    <xf numFmtId="3" fontId="17" fillId="23" borderId="29" xfId="14" applyNumberFormat="1" applyFont="1" applyFill="1" applyBorder="1"/>
    <xf numFmtId="3" fontId="17" fillId="23" borderId="8" xfId="14" applyNumberFormat="1" applyFont="1" applyFill="1" applyBorder="1"/>
    <xf numFmtId="3" fontId="17" fillId="23" borderId="56" xfId="14" applyNumberFormat="1" applyFont="1" applyFill="1" applyBorder="1"/>
    <xf numFmtId="3" fontId="17" fillId="23" borderId="22" xfId="14" applyNumberFormat="1" applyFont="1" applyFill="1" applyBorder="1"/>
    <xf numFmtId="0" fontId="17" fillId="23" borderId="30" xfId="0" applyFont="1" applyFill="1" applyBorder="1" applyAlignment="1"/>
    <xf numFmtId="0" fontId="17" fillId="23" borderId="31" xfId="0" applyFont="1" applyFill="1" applyBorder="1"/>
    <xf numFmtId="0" fontId="17" fillId="23" borderId="31" xfId="0" applyFont="1" applyFill="1" applyBorder="1" applyAlignment="1">
      <alignment horizontal="left"/>
    </xf>
    <xf numFmtId="0" fontId="17" fillId="23" borderId="32" xfId="0" applyFont="1" applyFill="1" applyBorder="1" applyAlignment="1">
      <alignment horizontal="center"/>
    </xf>
    <xf numFmtId="0" fontId="17" fillId="23" borderId="29" xfId="0" applyFont="1" applyFill="1" applyBorder="1" applyAlignment="1">
      <alignment horizontal="left"/>
    </xf>
    <xf numFmtId="0" fontId="17" fillId="23" borderId="8" xfId="0" applyFont="1" applyFill="1" applyBorder="1"/>
    <xf numFmtId="0" fontId="17" fillId="23" borderId="23" xfId="0" applyFont="1" applyFill="1" applyBorder="1"/>
    <xf numFmtId="0" fontId="17" fillId="23" borderId="22" xfId="0" applyFont="1" applyFill="1" applyBorder="1"/>
    <xf numFmtId="3" fontId="17" fillId="23" borderId="13" xfId="0" applyNumberFormat="1" applyFont="1" applyFill="1" applyBorder="1"/>
    <xf numFmtId="0" fontId="17" fillId="23" borderId="33" xfId="0" applyFont="1" applyFill="1" applyBorder="1"/>
    <xf numFmtId="3" fontId="17" fillId="23" borderId="34" xfId="0" applyNumberFormat="1" applyFont="1" applyFill="1" applyBorder="1"/>
    <xf numFmtId="3" fontId="17" fillId="23" borderId="12" xfId="0" applyNumberFormat="1" applyFont="1" applyFill="1" applyBorder="1"/>
    <xf numFmtId="3" fontId="17" fillId="23" borderId="52" xfId="0" applyNumberFormat="1" applyFont="1" applyFill="1" applyBorder="1"/>
    <xf numFmtId="0" fontId="17" fillId="23" borderId="7" xfId="0" applyFont="1" applyFill="1" applyBorder="1" applyAlignment="1">
      <alignment horizontal="left"/>
    </xf>
    <xf numFmtId="1" fontId="17" fillId="23" borderId="8" xfId="0" applyNumberFormat="1" applyFont="1" applyFill="1" applyBorder="1"/>
    <xf numFmtId="1" fontId="17" fillId="23" borderId="23" xfId="0" applyNumberFormat="1" applyFont="1" applyFill="1" applyBorder="1"/>
    <xf numFmtId="1" fontId="17" fillId="23" borderId="22" xfId="0" applyNumberFormat="1" applyFont="1" applyFill="1" applyBorder="1"/>
    <xf numFmtId="0" fontId="10" fillId="24" borderId="44" xfId="0" applyFont="1" applyFill="1" applyBorder="1" applyAlignment="1">
      <alignment horizontal="center"/>
    </xf>
    <xf numFmtId="0" fontId="10" fillId="24" borderId="45" xfId="0" applyFont="1" applyFill="1" applyBorder="1" applyAlignment="1">
      <alignment horizontal="center"/>
    </xf>
    <xf numFmtId="0" fontId="10" fillId="24" borderId="46" xfId="0" applyFont="1" applyFill="1" applyBorder="1" applyAlignment="1">
      <alignment horizontal="center"/>
    </xf>
    <xf numFmtId="0" fontId="10" fillId="24" borderId="47" xfId="0" applyFont="1" applyFill="1" applyBorder="1"/>
    <xf numFmtId="0" fontId="10" fillId="25" borderId="44" xfId="0" applyFont="1" applyFill="1" applyBorder="1" applyAlignment="1">
      <alignment horizontal="center"/>
    </xf>
    <xf numFmtId="0" fontId="10" fillId="25" borderId="45" xfId="0" applyFont="1" applyFill="1" applyBorder="1" applyAlignment="1">
      <alignment horizontal="center"/>
    </xf>
    <xf numFmtId="0" fontId="10" fillId="25" borderId="46" xfId="0" applyFont="1" applyFill="1" applyBorder="1" applyAlignment="1">
      <alignment horizontal="center"/>
    </xf>
    <xf numFmtId="0" fontId="10" fillId="25" borderId="47" xfId="0" applyFont="1" applyFill="1" applyBorder="1"/>
    <xf numFmtId="3" fontId="17" fillId="24" borderId="34" xfId="0" applyNumberFormat="1" applyFont="1" applyFill="1" applyBorder="1" applyAlignment="1">
      <alignment horizontal="right"/>
    </xf>
    <xf numFmtId="3" fontId="17" fillId="24" borderId="35" xfId="0" applyNumberFormat="1" applyFont="1" applyFill="1" applyBorder="1" applyAlignment="1">
      <alignment horizontal="right"/>
    </xf>
    <xf numFmtId="3" fontId="17" fillId="24" borderId="12" xfId="0" applyNumberFormat="1" applyFont="1" applyFill="1" applyBorder="1" applyAlignment="1">
      <alignment horizontal="right"/>
    </xf>
    <xf numFmtId="3" fontId="17" fillId="24" borderId="36" xfId="0" applyNumberFormat="1" applyFont="1" applyFill="1" applyBorder="1" applyAlignment="1">
      <alignment horizontal="right"/>
    </xf>
    <xf numFmtId="0" fontId="10" fillId="24" borderId="48" xfId="0" applyFont="1" applyFill="1" applyBorder="1" applyAlignment="1">
      <alignment horizontal="center"/>
    </xf>
    <xf numFmtId="0" fontId="10" fillId="24" borderId="31" xfId="0" applyFont="1" applyFill="1" applyBorder="1" applyAlignment="1">
      <alignment horizontal="center"/>
    </xf>
    <xf numFmtId="0" fontId="10" fillId="24" borderId="49" xfId="0" applyFont="1" applyFill="1" applyBorder="1" applyAlignment="1">
      <alignment horizontal="center"/>
    </xf>
    <xf numFmtId="0" fontId="10" fillId="24" borderId="40" xfId="0" applyFont="1" applyFill="1" applyBorder="1" applyAlignment="1">
      <alignment horizontal="center"/>
    </xf>
    <xf numFmtId="3" fontId="17" fillId="24" borderId="19" xfId="0" applyNumberFormat="1" applyFont="1" applyFill="1" applyBorder="1" applyAlignment="1">
      <alignment horizontal="right"/>
    </xf>
    <xf numFmtId="0" fontId="42" fillId="24" borderId="22" xfId="0" applyFont="1" applyFill="1" applyBorder="1" applyProtection="1"/>
    <xf numFmtId="3" fontId="17" fillId="24" borderId="41" xfId="0" applyNumberFormat="1" applyFont="1" applyFill="1" applyBorder="1" applyAlignment="1" applyProtection="1">
      <alignment horizontal="right"/>
      <protection locked="0"/>
    </xf>
    <xf numFmtId="3" fontId="8" fillId="24" borderId="42" xfId="0" applyNumberFormat="1" applyFont="1" applyFill="1" applyBorder="1" applyAlignment="1" applyProtection="1">
      <alignment horizontal="right"/>
      <protection locked="0"/>
    </xf>
    <xf numFmtId="0" fontId="17" fillId="24" borderId="6" xfId="0" applyFont="1" applyFill="1" applyBorder="1" applyAlignment="1">
      <alignment vertical="center" wrapText="1"/>
    </xf>
    <xf numFmtId="0" fontId="17" fillId="24" borderId="38" xfId="0" applyFont="1" applyFill="1" applyBorder="1" applyAlignment="1">
      <alignment horizontal="center" vertical="center" wrapText="1"/>
    </xf>
    <xf numFmtId="0" fontId="42" fillId="24" borderId="39" xfId="0" applyFont="1" applyFill="1" applyBorder="1" applyAlignment="1">
      <alignment horizontal="center" wrapText="1"/>
    </xf>
    <xf numFmtId="0" fontId="17" fillId="24" borderId="59" xfId="0" applyFont="1" applyFill="1" applyBorder="1" applyAlignment="1">
      <alignment horizontal="center"/>
    </xf>
    <xf numFmtId="3" fontId="17" fillId="24" borderId="58" xfId="14" applyNumberFormat="1" applyFont="1" applyFill="1" applyBorder="1"/>
    <xf numFmtId="3" fontId="17" fillId="24" borderId="19" xfId="14" applyNumberFormat="1" applyFont="1" applyFill="1" applyBorder="1"/>
    <xf numFmtId="3" fontId="17" fillId="24" borderId="23" xfId="14" applyNumberFormat="1" applyFont="1" applyFill="1" applyBorder="1"/>
    <xf numFmtId="0" fontId="10" fillId="24" borderId="8" xfId="0" applyFont="1" applyFill="1" applyBorder="1"/>
    <xf numFmtId="3" fontId="17" fillId="24" borderId="8" xfId="14" applyNumberFormat="1" applyFont="1" applyFill="1" applyBorder="1"/>
    <xf numFmtId="3" fontId="40" fillId="24" borderId="2" xfId="14" applyNumberFormat="1" applyFont="1" applyFill="1" applyBorder="1" applyProtection="1"/>
    <xf numFmtId="165" fontId="18" fillId="24" borderId="2" xfId="14" applyNumberFormat="1" applyFont="1" applyFill="1" applyBorder="1" applyAlignment="1" applyProtection="1"/>
    <xf numFmtId="165" fontId="40" fillId="24" borderId="2" xfId="14" applyNumberFormat="1" applyFont="1" applyFill="1" applyBorder="1" applyProtection="1"/>
    <xf numFmtId="3" fontId="17" fillId="24" borderId="56" xfId="14" applyNumberFormat="1" applyFont="1" applyFill="1" applyBorder="1"/>
    <xf numFmtId="0" fontId="17" fillId="24" borderId="30" xfId="0" applyFont="1" applyFill="1" applyBorder="1" applyAlignment="1"/>
    <xf numFmtId="0" fontId="17" fillId="24" borderId="31" xfId="0" applyFont="1" applyFill="1" applyBorder="1"/>
    <xf numFmtId="0" fontId="17" fillId="24" borderId="31" xfId="0" applyFont="1" applyFill="1" applyBorder="1" applyAlignment="1">
      <alignment horizontal="left"/>
    </xf>
    <xf numFmtId="0" fontId="17" fillId="24" borderId="32" xfId="0" applyFont="1" applyFill="1" applyBorder="1" applyAlignment="1">
      <alignment horizontal="center"/>
    </xf>
    <xf numFmtId="0" fontId="17" fillId="24" borderId="33" xfId="0" applyFont="1" applyFill="1" applyBorder="1"/>
    <xf numFmtId="3" fontId="17" fillId="24" borderId="34" xfId="0" applyNumberFormat="1" applyFont="1" applyFill="1" applyBorder="1"/>
    <xf numFmtId="3" fontId="17" fillId="24" borderId="12" xfId="0" applyNumberFormat="1" applyFont="1" applyFill="1" applyBorder="1"/>
    <xf numFmtId="3" fontId="17" fillId="24" borderId="13" xfId="0" applyNumberFormat="1" applyFont="1" applyFill="1" applyBorder="1"/>
    <xf numFmtId="3" fontId="17" fillId="24" borderId="52" xfId="0" applyNumberFormat="1" applyFont="1" applyFill="1" applyBorder="1"/>
    <xf numFmtId="0" fontId="17" fillId="24" borderId="29" xfId="0" applyFont="1" applyFill="1" applyBorder="1" applyAlignment="1">
      <alignment horizontal="left"/>
    </xf>
    <xf numFmtId="0" fontId="17" fillId="24" borderId="8" xfId="0" applyFont="1" applyFill="1" applyBorder="1"/>
    <xf numFmtId="0" fontId="17" fillId="24" borderId="23" xfId="0" applyFont="1" applyFill="1" applyBorder="1"/>
    <xf numFmtId="0" fontId="17" fillId="24" borderId="22" xfId="0" applyFont="1" applyFill="1" applyBorder="1"/>
    <xf numFmtId="0" fontId="17" fillId="24" borderId="7" xfId="0" applyFont="1" applyFill="1" applyBorder="1" applyAlignment="1">
      <alignment horizontal="left"/>
    </xf>
    <xf numFmtId="1" fontId="17" fillId="24" borderId="8" xfId="0" applyNumberFormat="1" applyFont="1" applyFill="1" applyBorder="1"/>
    <xf numFmtId="1" fontId="17" fillId="24" borderId="23" xfId="0" applyNumberFormat="1" applyFont="1" applyFill="1" applyBorder="1"/>
    <xf numFmtId="1" fontId="17" fillId="24" borderId="22" xfId="0" applyNumberFormat="1" applyFont="1" applyFill="1" applyBorder="1"/>
    <xf numFmtId="3" fontId="17" fillId="22" borderId="34" xfId="0" applyNumberFormat="1" applyFont="1" applyFill="1" applyBorder="1" applyAlignment="1">
      <alignment horizontal="right"/>
    </xf>
    <xf numFmtId="3" fontId="17" fillId="22" borderId="35" xfId="0" applyNumberFormat="1" applyFont="1" applyFill="1" applyBorder="1" applyAlignment="1">
      <alignment horizontal="right"/>
    </xf>
    <xf numFmtId="3" fontId="17" fillId="22" borderId="12" xfId="0" applyNumberFormat="1" applyFont="1" applyFill="1" applyBorder="1" applyAlignment="1">
      <alignment horizontal="right"/>
    </xf>
    <xf numFmtId="3" fontId="17" fillId="22" borderId="36" xfId="0" applyNumberFormat="1" applyFont="1" applyFill="1" applyBorder="1" applyAlignment="1">
      <alignment horizontal="right"/>
    </xf>
    <xf numFmtId="0" fontId="10" fillId="22" borderId="48" xfId="0" applyFont="1" applyFill="1" applyBorder="1" applyAlignment="1">
      <alignment horizontal="center"/>
    </xf>
    <xf numFmtId="0" fontId="10" fillId="22" borderId="31" xfId="0" applyFont="1" applyFill="1" applyBorder="1" applyAlignment="1">
      <alignment horizontal="center"/>
    </xf>
    <xf numFmtId="0" fontId="10" fillId="22" borderId="49" xfId="0" applyFont="1" applyFill="1" applyBorder="1" applyAlignment="1">
      <alignment horizontal="center"/>
    </xf>
    <xf numFmtId="0" fontId="10" fillId="22" borderId="40" xfId="0" applyFont="1" applyFill="1" applyBorder="1" applyAlignment="1">
      <alignment horizontal="center"/>
    </xf>
    <xf numFmtId="3" fontId="17" fillId="22" borderId="19" xfId="0" applyNumberFormat="1" applyFont="1" applyFill="1" applyBorder="1" applyAlignment="1">
      <alignment horizontal="right"/>
    </xf>
    <xf numFmtId="0" fontId="42" fillId="22" borderId="22" xfId="0" applyFont="1" applyFill="1" applyBorder="1" applyProtection="1"/>
    <xf numFmtId="3" fontId="17" fillId="22" borderId="41" xfId="0" applyNumberFormat="1" applyFont="1" applyFill="1" applyBorder="1" applyAlignment="1" applyProtection="1">
      <alignment horizontal="right"/>
      <protection locked="0"/>
    </xf>
    <xf numFmtId="3" fontId="17" fillId="22" borderId="42" xfId="0" applyNumberFormat="1" applyFont="1" applyFill="1" applyBorder="1" applyAlignment="1" applyProtection="1">
      <alignment horizontal="right"/>
      <protection locked="0"/>
    </xf>
    <xf numFmtId="3" fontId="17" fillId="22" borderId="42" xfId="0" applyNumberFormat="1" applyFont="1" applyFill="1" applyBorder="1" applyProtection="1">
      <protection locked="0"/>
    </xf>
    <xf numFmtId="3" fontId="17" fillId="22" borderId="43" xfId="0" applyNumberFormat="1" applyFont="1" applyFill="1" applyBorder="1" applyAlignment="1" applyProtection="1">
      <protection locked="0"/>
    </xf>
    <xf numFmtId="3" fontId="8" fillId="22" borderId="42" xfId="0" applyNumberFormat="1" applyFont="1" applyFill="1" applyBorder="1" applyAlignment="1" applyProtection="1">
      <alignment horizontal="right"/>
      <protection locked="0"/>
    </xf>
    <xf numFmtId="0" fontId="17" fillId="22" borderId="6" xfId="0" applyFont="1" applyFill="1" applyBorder="1" applyAlignment="1">
      <alignment vertical="center" wrapText="1"/>
    </xf>
    <xf numFmtId="0" fontId="17" fillId="22" borderId="38" xfId="0" applyFont="1" applyFill="1" applyBorder="1" applyAlignment="1">
      <alignment horizontal="center" vertical="center" wrapText="1"/>
    </xf>
    <xf numFmtId="0" fontId="42" fillId="22" borderId="39" xfId="0" applyFont="1" applyFill="1" applyBorder="1" applyAlignment="1">
      <alignment horizontal="center" wrapText="1"/>
    </xf>
    <xf numFmtId="0" fontId="17" fillId="22" borderId="59" xfId="0" applyFont="1" applyFill="1" applyBorder="1" applyAlignment="1">
      <alignment horizontal="center"/>
    </xf>
    <xf numFmtId="3" fontId="17" fillId="22" borderId="58" xfId="14" applyNumberFormat="1" applyFont="1" applyFill="1" applyBorder="1"/>
    <xf numFmtId="3" fontId="17" fillId="22" borderId="19" xfId="14" applyNumberFormat="1" applyFont="1" applyFill="1" applyBorder="1"/>
    <xf numFmtId="3" fontId="17" fillId="22" borderId="23" xfId="14" applyNumberFormat="1" applyFont="1" applyFill="1" applyBorder="1"/>
    <xf numFmtId="3" fontId="40" fillId="22" borderId="2" xfId="14" applyNumberFormat="1" applyFont="1" applyFill="1" applyBorder="1" applyProtection="1"/>
    <xf numFmtId="165" fontId="18" fillId="22" borderId="2" xfId="14" applyNumberFormat="1" applyFont="1" applyFill="1" applyBorder="1" applyAlignment="1" applyProtection="1"/>
    <xf numFmtId="165" fontId="40" fillId="22" borderId="2" xfId="14" applyNumberFormat="1" applyFont="1" applyFill="1" applyBorder="1" applyProtection="1"/>
    <xf numFmtId="0" fontId="10" fillId="22" borderId="8" xfId="0" applyFont="1" applyFill="1" applyBorder="1"/>
    <xf numFmtId="3" fontId="17" fillId="22" borderId="8" xfId="14" applyNumberFormat="1" applyFont="1" applyFill="1" applyBorder="1"/>
    <xf numFmtId="3" fontId="17" fillId="22" borderId="56" xfId="14" applyNumberFormat="1" applyFont="1" applyFill="1" applyBorder="1"/>
    <xf numFmtId="0" fontId="17" fillId="22" borderId="30" xfId="0" applyFont="1" applyFill="1" applyBorder="1" applyAlignment="1"/>
    <xf numFmtId="0" fontId="17" fillId="22" borderId="31" xfId="0" applyFont="1" applyFill="1" applyBorder="1"/>
    <xf numFmtId="0" fontId="17" fillId="22" borderId="31" xfId="0" applyFont="1" applyFill="1" applyBorder="1" applyAlignment="1">
      <alignment horizontal="left"/>
    </xf>
    <xf numFmtId="0" fontId="17" fillId="22" borderId="32" xfId="0" applyFont="1" applyFill="1" applyBorder="1" applyAlignment="1">
      <alignment horizontal="center"/>
    </xf>
    <xf numFmtId="0" fontId="17" fillId="22" borderId="29" xfId="0" applyFont="1" applyFill="1" applyBorder="1" applyAlignment="1">
      <alignment horizontal="left"/>
    </xf>
    <xf numFmtId="0" fontId="17" fillId="22" borderId="23" xfId="0" applyFont="1" applyFill="1" applyBorder="1"/>
    <xf numFmtId="0" fontId="17" fillId="22" borderId="22" xfId="0" applyFont="1" applyFill="1" applyBorder="1"/>
    <xf numFmtId="3" fontId="17" fillId="22" borderId="13" xfId="0" applyNumberFormat="1" applyFont="1" applyFill="1" applyBorder="1"/>
    <xf numFmtId="0" fontId="17" fillId="22" borderId="7" xfId="0" applyFont="1" applyFill="1" applyBorder="1" applyAlignment="1">
      <alignment horizontal="left"/>
    </xf>
    <xf numFmtId="1" fontId="17" fillId="22" borderId="8" xfId="0" applyNumberFormat="1" applyFont="1" applyFill="1" applyBorder="1"/>
    <xf numFmtId="1" fontId="17" fillId="22" borderId="23" xfId="0" applyNumberFormat="1" applyFont="1" applyFill="1" applyBorder="1"/>
    <xf numFmtId="1" fontId="17" fillId="22" borderId="22" xfId="0" applyNumberFormat="1" applyFont="1" applyFill="1" applyBorder="1"/>
    <xf numFmtId="0" fontId="17" fillId="22" borderId="33" xfId="0" applyFont="1" applyFill="1" applyBorder="1"/>
    <xf numFmtId="3" fontId="17" fillId="22" borderId="34" xfId="0" applyNumberFormat="1" applyFont="1" applyFill="1" applyBorder="1"/>
    <xf numFmtId="3" fontId="17" fillId="22" borderId="12" xfId="0" applyNumberFormat="1" applyFont="1" applyFill="1" applyBorder="1"/>
    <xf numFmtId="3" fontId="17" fillId="22" borderId="52" xfId="0" applyNumberFormat="1" applyFont="1" applyFill="1" applyBorder="1"/>
    <xf numFmtId="0" fontId="10" fillId="26" borderId="44" xfId="0" applyFont="1" applyFill="1" applyBorder="1" applyAlignment="1">
      <alignment horizontal="center"/>
    </xf>
    <xf numFmtId="0" fontId="10" fillId="26" borderId="45" xfId="0" applyFont="1" applyFill="1" applyBorder="1" applyAlignment="1">
      <alignment horizontal="center"/>
    </xf>
    <xf numFmtId="0" fontId="10" fillId="26" borderId="46" xfId="0" applyFont="1" applyFill="1" applyBorder="1" applyAlignment="1">
      <alignment horizontal="center"/>
    </xf>
    <xf numFmtId="0" fontId="10" fillId="26" borderId="47" xfId="0" applyFont="1" applyFill="1" applyBorder="1"/>
    <xf numFmtId="3" fontId="17" fillId="26" borderId="36" xfId="0" applyNumberFormat="1" applyFont="1" applyFill="1" applyBorder="1" applyAlignment="1">
      <alignment horizontal="right"/>
    </xf>
    <xf numFmtId="0" fontId="10" fillId="26" borderId="48" xfId="0" applyFont="1" applyFill="1" applyBorder="1" applyAlignment="1">
      <alignment horizontal="center"/>
    </xf>
    <xf numFmtId="0" fontId="10" fillId="26" borderId="31" xfId="0" applyFont="1" applyFill="1" applyBorder="1" applyAlignment="1">
      <alignment horizontal="center"/>
    </xf>
    <xf numFmtId="0" fontId="10" fillId="26" borderId="49" xfId="0" applyFont="1" applyFill="1" applyBorder="1" applyAlignment="1">
      <alignment horizontal="center"/>
    </xf>
    <xf numFmtId="0" fontId="10" fillId="26" borderId="40" xfId="0" applyFont="1" applyFill="1" applyBorder="1" applyAlignment="1">
      <alignment horizontal="center"/>
    </xf>
    <xf numFmtId="3" fontId="17" fillId="26" borderId="41" xfId="0" applyNumberFormat="1" applyFont="1" applyFill="1" applyBorder="1" applyAlignment="1" applyProtection="1">
      <alignment horizontal="right"/>
      <protection locked="0"/>
    </xf>
    <xf numFmtId="0" fontId="17" fillId="26" borderId="6" xfId="0" applyFont="1" applyFill="1" applyBorder="1" applyAlignment="1">
      <alignment vertical="center" wrapText="1"/>
    </xf>
    <xf numFmtId="0" fontId="17" fillId="26" borderId="38" xfId="0" applyFont="1" applyFill="1" applyBorder="1" applyAlignment="1">
      <alignment horizontal="center" vertical="center" wrapText="1"/>
    </xf>
    <xf numFmtId="0" fontId="42" fillId="26" borderId="39" xfId="0" applyFont="1" applyFill="1" applyBorder="1" applyAlignment="1">
      <alignment horizontal="center" wrapText="1"/>
    </xf>
    <xf numFmtId="0" fontId="17" fillId="26" borderId="59" xfId="0" applyFont="1" applyFill="1" applyBorder="1" applyAlignment="1">
      <alignment horizontal="center"/>
    </xf>
    <xf numFmtId="3" fontId="17" fillId="26" borderId="58" xfId="14" applyNumberFormat="1" applyFont="1" applyFill="1" applyBorder="1"/>
    <xf numFmtId="3" fontId="17" fillId="26" borderId="19" xfId="14" applyNumberFormat="1" applyFont="1" applyFill="1" applyBorder="1"/>
    <xf numFmtId="3" fontId="17" fillId="26" borderId="23" xfId="14" applyNumberFormat="1" applyFont="1" applyFill="1" applyBorder="1"/>
    <xf numFmtId="0" fontId="10" fillId="26" borderId="8" xfId="0" applyFont="1" applyFill="1" applyBorder="1"/>
    <xf numFmtId="3" fontId="17" fillId="26" borderId="29" xfId="14" applyNumberFormat="1" applyFont="1" applyFill="1" applyBorder="1"/>
    <xf numFmtId="3" fontId="17" fillId="26" borderId="8" xfId="14" applyNumberFormat="1" applyFont="1" applyFill="1" applyBorder="1"/>
    <xf numFmtId="3" fontId="17" fillId="26" borderId="56" xfId="14" applyNumberFormat="1" applyFont="1" applyFill="1" applyBorder="1"/>
    <xf numFmtId="3" fontId="17" fillId="26" borderId="22" xfId="14" applyNumberFormat="1" applyFont="1" applyFill="1" applyBorder="1"/>
    <xf numFmtId="0" fontId="17" fillId="26" borderId="30" xfId="0" applyFont="1" applyFill="1" applyBorder="1" applyAlignment="1"/>
    <xf numFmtId="0" fontId="17" fillId="26" borderId="31" xfId="0" applyFont="1" applyFill="1" applyBorder="1"/>
    <xf numFmtId="0" fontId="17" fillId="26" borderId="31" xfId="0" applyFont="1" applyFill="1" applyBorder="1" applyAlignment="1">
      <alignment horizontal="left"/>
    </xf>
    <xf numFmtId="0" fontId="17" fillId="26" borderId="32" xfId="0" applyFont="1" applyFill="1" applyBorder="1" applyAlignment="1">
      <alignment horizontal="center"/>
    </xf>
    <xf numFmtId="0" fontId="17" fillId="26" borderId="33" xfId="0" applyFont="1" applyFill="1" applyBorder="1"/>
    <xf numFmtId="3" fontId="17" fillId="26" borderId="34" xfId="0" applyNumberFormat="1" applyFont="1" applyFill="1" applyBorder="1"/>
    <xf numFmtId="3" fontId="17" fillId="26" borderId="12" xfId="0" applyNumberFormat="1" applyFont="1" applyFill="1" applyBorder="1"/>
    <xf numFmtId="3" fontId="17" fillId="26" borderId="13" xfId="0" applyNumberFormat="1" applyFont="1" applyFill="1" applyBorder="1"/>
    <xf numFmtId="3" fontId="17" fillId="26" borderId="52" xfId="0" applyNumberFormat="1" applyFont="1" applyFill="1" applyBorder="1"/>
    <xf numFmtId="0" fontId="17" fillId="26" borderId="29" xfId="0" applyFont="1" applyFill="1" applyBorder="1" applyAlignment="1">
      <alignment horizontal="left"/>
    </xf>
    <xf numFmtId="0" fontId="17" fillId="26" borderId="8" xfId="0" applyFont="1" applyFill="1" applyBorder="1"/>
    <xf numFmtId="0" fontId="17" fillId="26" borderId="23" xfId="0" applyFont="1" applyFill="1" applyBorder="1"/>
    <xf numFmtId="0" fontId="17" fillId="26" borderId="22" xfId="0" applyFont="1" applyFill="1" applyBorder="1"/>
    <xf numFmtId="0" fontId="17" fillId="26" borderId="7" xfId="0" applyFont="1" applyFill="1" applyBorder="1" applyAlignment="1">
      <alignment horizontal="left"/>
    </xf>
    <xf numFmtId="1" fontId="17" fillId="26" borderId="8" xfId="0" applyNumberFormat="1" applyFont="1" applyFill="1" applyBorder="1"/>
    <xf numFmtId="1" fontId="17" fillId="26" borderId="23" xfId="0" applyNumberFormat="1" applyFont="1" applyFill="1" applyBorder="1"/>
    <xf numFmtId="1" fontId="17" fillId="26" borderId="22" xfId="0" applyNumberFormat="1" applyFont="1" applyFill="1" applyBorder="1"/>
    <xf numFmtId="0" fontId="10" fillId="27" borderId="44" xfId="0" applyFont="1" applyFill="1" applyBorder="1" applyAlignment="1">
      <alignment horizontal="center"/>
    </xf>
    <xf numFmtId="0" fontId="10" fillId="27" borderId="45" xfId="0" applyFont="1" applyFill="1" applyBorder="1" applyAlignment="1">
      <alignment horizontal="center"/>
    </xf>
    <xf numFmtId="0" fontId="10" fillId="27" borderId="46" xfId="0" applyFont="1" applyFill="1" applyBorder="1" applyAlignment="1">
      <alignment horizontal="center"/>
    </xf>
    <xf numFmtId="0" fontId="10" fillId="27" borderId="47" xfId="0" applyFont="1" applyFill="1" applyBorder="1"/>
    <xf numFmtId="3" fontId="17" fillId="27" borderId="34" xfId="0" applyNumberFormat="1" applyFont="1" applyFill="1" applyBorder="1" applyAlignment="1">
      <alignment horizontal="right"/>
    </xf>
    <xf numFmtId="3" fontId="17" fillId="27" borderId="35" xfId="0" applyNumberFormat="1" applyFont="1" applyFill="1" applyBorder="1" applyAlignment="1">
      <alignment horizontal="right"/>
    </xf>
    <xf numFmtId="3" fontId="17" fillId="27" borderId="12" xfId="0" applyNumberFormat="1" applyFont="1" applyFill="1" applyBorder="1" applyAlignment="1">
      <alignment horizontal="right"/>
    </xf>
    <xf numFmtId="3" fontId="17" fillId="27" borderId="36" xfId="0" applyNumberFormat="1" applyFont="1" applyFill="1" applyBorder="1" applyAlignment="1">
      <alignment horizontal="right"/>
    </xf>
    <xf numFmtId="0" fontId="10" fillId="27" borderId="48" xfId="0" applyFont="1" applyFill="1" applyBorder="1" applyAlignment="1">
      <alignment horizontal="center"/>
    </xf>
    <xf numFmtId="0" fontId="10" fillId="27" borderId="31" xfId="0" applyFont="1" applyFill="1" applyBorder="1" applyAlignment="1">
      <alignment horizontal="center"/>
    </xf>
    <xf numFmtId="0" fontId="10" fillId="27" borderId="49" xfId="0" applyFont="1" applyFill="1" applyBorder="1" applyAlignment="1">
      <alignment horizontal="center"/>
    </xf>
    <xf numFmtId="0" fontId="10" fillId="27" borderId="40" xfId="0" applyFont="1" applyFill="1" applyBorder="1" applyAlignment="1">
      <alignment horizontal="center"/>
    </xf>
    <xf numFmtId="3" fontId="17" fillId="27" borderId="19" xfId="0" applyNumberFormat="1" applyFont="1" applyFill="1" applyBorder="1" applyAlignment="1">
      <alignment horizontal="right"/>
    </xf>
    <xf numFmtId="0" fontId="42" fillId="27" borderId="22" xfId="0" applyFont="1" applyFill="1" applyBorder="1" applyProtection="1"/>
    <xf numFmtId="3" fontId="8" fillId="27" borderId="42" xfId="0" applyNumberFormat="1" applyFont="1" applyFill="1" applyBorder="1" applyAlignment="1" applyProtection="1">
      <alignment horizontal="right"/>
      <protection locked="0"/>
    </xf>
    <xf numFmtId="0" fontId="17" fillId="27" borderId="6" xfId="0" applyFont="1" applyFill="1" applyBorder="1" applyAlignment="1">
      <alignment vertical="center" wrapText="1"/>
    </xf>
    <xf numFmtId="0" fontId="17" fillId="27" borderId="38" xfId="0" applyFont="1" applyFill="1" applyBorder="1" applyAlignment="1">
      <alignment horizontal="center" vertical="center" wrapText="1"/>
    </xf>
    <xf numFmtId="0" fontId="42" fillId="27" borderId="39" xfId="0" applyFont="1" applyFill="1" applyBorder="1" applyAlignment="1">
      <alignment horizontal="center" wrapText="1"/>
    </xf>
    <xf numFmtId="0" fontId="17" fillId="27" borderId="59" xfId="0" applyFont="1" applyFill="1" applyBorder="1" applyAlignment="1">
      <alignment horizontal="center"/>
    </xf>
    <xf numFmtId="0" fontId="10" fillId="27" borderId="8" xfId="0" applyFont="1" applyFill="1" applyBorder="1"/>
    <xf numFmtId="0" fontId="17" fillId="27" borderId="30" xfId="0" applyFont="1" applyFill="1" applyBorder="1" applyAlignment="1"/>
    <xf numFmtId="0" fontId="17" fillId="27" borderId="31" xfId="0" applyFont="1" applyFill="1" applyBorder="1"/>
    <xf numFmtId="0" fontId="17" fillId="27" borderId="31" xfId="0" applyFont="1" applyFill="1" applyBorder="1" applyAlignment="1">
      <alignment horizontal="left"/>
    </xf>
    <xf numFmtId="0" fontId="17" fillId="27" borderId="32" xfId="0" applyFont="1" applyFill="1" applyBorder="1" applyAlignment="1">
      <alignment horizontal="center"/>
    </xf>
    <xf numFmtId="0" fontId="17" fillId="27" borderId="33" xfId="0" applyFont="1" applyFill="1" applyBorder="1"/>
    <xf numFmtId="3" fontId="17" fillId="27" borderId="34" xfId="0" applyNumberFormat="1" applyFont="1" applyFill="1" applyBorder="1"/>
    <xf numFmtId="3" fontId="17" fillId="27" borderId="12" xfId="0" applyNumberFormat="1" applyFont="1" applyFill="1" applyBorder="1"/>
    <xf numFmtId="3" fontId="17" fillId="27" borderId="13" xfId="0" applyNumberFormat="1" applyFont="1" applyFill="1" applyBorder="1"/>
    <xf numFmtId="3" fontId="17" fillId="27" borderId="52" xfId="0" applyNumberFormat="1" applyFont="1" applyFill="1" applyBorder="1"/>
    <xf numFmtId="0" fontId="17" fillId="27" borderId="29" xfId="0" applyFont="1" applyFill="1" applyBorder="1" applyAlignment="1">
      <alignment horizontal="left"/>
    </xf>
    <xf numFmtId="0" fontId="17" fillId="27" borderId="7" xfId="0" applyFont="1" applyFill="1" applyBorder="1" applyAlignment="1">
      <alignment horizontal="left"/>
    </xf>
    <xf numFmtId="0" fontId="10" fillId="28" borderId="44" xfId="0" applyFont="1" applyFill="1" applyBorder="1" applyAlignment="1">
      <alignment horizontal="center"/>
    </xf>
    <xf numFmtId="0" fontId="10" fillId="28" borderId="45" xfId="0" applyFont="1" applyFill="1" applyBorder="1" applyAlignment="1">
      <alignment horizontal="center"/>
    </xf>
    <xf numFmtId="0" fontId="10" fillId="28" borderId="46" xfId="0" applyFont="1" applyFill="1" applyBorder="1" applyAlignment="1">
      <alignment horizontal="center"/>
    </xf>
    <xf numFmtId="0" fontId="10" fillId="28" borderId="47" xfId="0" applyFont="1" applyFill="1" applyBorder="1"/>
    <xf numFmtId="3" fontId="17" fillId="28" borderId="34" xfId="0" applyNumberFormat="1" applyFont="1" applyFill="1" applyBorder="1" applyAlignment="1">
      <alignment horizontal="right"/>
    </xf>
    <xf numFmtId="3" fontId="17" fillId="28" borderId="35" xfId="0" applyNumberFormat="1" applyFont="1" applyFill="1" applyBorder="1" applyAlignment="1">
      <alignment horizontal="right"/>
    </xf>
    <xf numFmtId="3" fontId="17" fillId="28" borderId="12" xfId="0" applyNumberFormat="1" applyFont="1" applyFill="1" applyBorder="1" applyAlignment="1">
      <alignment horizontal="right"/>
    </xf>
    <xf numFmtId="3" fontId="17" fillId="28" borderId="36" xfId="0" applyNumberFormat="1" applyFont="1" applyFill="1" applyBorder="1" applyAlignment="1">
      <alignment horizontal="right"/>
    </xf>
    <xf numFmtId="0" fontId="10" fillId="28" borderId="48" xfId="0" applyFont="1" applyFill="1" applyBorder="1" applyAlignment="1">
      <alignment horizontal="center"/>
    </xf>
    <xf numFmtId="0" fontId="10" fillId="28" borderId="31" xfId="0" applyFont="1" applyFill="1" applyBorder="1" applyAlignment="1">
      <alignment horizontal="center"/>
    </xf>
    <xf numFmtId="0" fontId="10" fillId="28" borderId="49" xfId="0" applyFont="1" applyFill="1" applyBorder="1" applyAlignment="1">
      <alignment horizontal="center"/>
    </xf>
    <xf numFmtId="0" fontId="10" fillId="28" borderId="40" xfId="0" applyFont="1" applyFill="1" applyBorder="1" applyAlignment="1">
      <alignment horizontal="center"/>
    </xf>
    <xf numFmtId="3" fontId="17" fillId="28" borderId="19" xfId="0" applyNumberFormat="1" applyFont="1" applyFill="1" applyBorder="1" applyAlignment="1">
      <alignment horizontal="right"/>
    </xf>
    <xf numFmtId="0" fontId="42" fillId="28" borderId="22" xfId="0" applyFont="1" applyFill="1" applyBorder="1" applyProtection="1"/>
    <xf numFmtId="3" fontId="17" fillId="28" borderId="41" xfId="0" applyNumberFormat="1" applyFont="1" applyFill="1" applyBorder="1" applyAlignment="1" applyProtection="1">
      <alignment horizontal="right"/>
      <protection locked="0"/>
    </xf>
    <xf numFmtId="0" fontId="17" fillId="28" borderId="6" xfId="0" applyFont="1" applyFill="1" applyBorder="1" applyAlignment="1">
      <alignment vertical="center" wrapText="1"/>
    </xf>
    <xf numFmtId="0" fontId="17" fillId="28" borderId="38" xfId="0" applyFont="1" applyFill="1" applyBorder="1" applyAlignment="1">
      <alignment horizontal="center" vertical="center" wrapText="1"/>
    </xf>
    <xf numFmtId="0" fontId="42" fillId="28" borderId="39" xfId="0" applyFont="1" applyFill="1" applyBorder="1" applyAlignment="1">
      <alignment horizontal="center" wrapText="1"/>
    </xf>
    <xf numFmtId="0" fontId="17" fillId="28" borderId="59" xfId="0" applyFont="1" applyFill="1" applyBorder="1" applyAlignment="1">
      <alignment horizontal="center"/>
    </xf>
    <xf numFmtId="0" fontId="10" fillId="28" borderId="8" xfId="0" applyFont="1" applyFill="1" applyBorder="1"/>
    <xf numFmtId="0" fontId="17" fillId="28" borderId="30" xfId="0" applyFont="1" applyFill="1" applyBorder="1" applyAlignment="1"/>
    <xf numFmtId="0" fontId="17" fillId="28" borderId="31" xfId="0" applyFont="1" applyFill="1" applyBorder="1"/>
    <xf numFmtId="0" fontId="17" fillId="28" borderId="31" xfId="0" applyFont="1" applyFill="1" applyBorder="1" applyAlignment="1">
      <alignment horizontal="left"/>
    </xf>
    <xf numFmtId="0" fontId="17" fillId="28" borderId="32" xfId="0" applyFont="1" applyFill="1" applyBorder="1" applyAlignment="1">
      <alignment horizontal="center"/>
    </xf>
    <xf numFmtId="0" fontId="17" fillId="28" borderId="33" xfId="0" applyFont="1" applyFill="1" applyBorder="1"/>
    <xf numFmtId="3" fontId="17" fillId="28" borderId="34" xfId="0" applyNumberFormat="1" applyFont="1" applyFill="1" applyBorder="1"/>
    <xf numFmtId="3" fontId="17" fillId="28" borderId="12" xfId="0" applyNumberFormat="1" applyFont="1" applyFill="1" applyBorder="1"/>
    <xf numFmtId="3" fontId="17" fillId="28" borderId="13" xfId="0" applyNumberFormat="1" applyFont="1" applyFill="1" applyBorder="1"/>
    <xf numFmtId="3" fontId="17" fillId="28" borderId="52" xfId="0" applyNumberFormat="1" applyFont="1" applyFill="1" applyBorder="1"/>
    <xf numFmtId="0" fontId="17" fillId="28" borderId="29" xfId="0" applyFont="1" applyFill="1" applyBorder="1" applyAlignment="1">
      <alignment horizontal="left"/>
    </xf>
    <xf numFmtId="0" fontId="17" fillId="28" borderId="8" xfId="0" applyFont="1" applyFill="1" applyBorder="1"/>
    <xf numFmtId="0" fontId="17" fillId="28" borderId="23" xfId="0" applyFont="1" applyFill="1" applyBorder="1"/>
    <xf numFmtId="0" fontId="17" fillId="28" borderId="22" xfId="0" applyFont="1" applyFill="1" applyBorder="1"/>
    <xf numFmtId="0" fontId="17" fillId="28" borderId="7" xfId="0" applyFont="1" applyFill="1" applyBorder="1" applyAlignment="1">
      <alignment horizontal="left"/>
    </xf>
    <xf numFmtId="1" fontId="17" fillId="28" borderId="8" xfId="0" applyNumberFormat="1" applyFont="1" applyFill="1" applyBorder="1"/>
    <xf numFmtId="1" fontId="17" fillId="28" borderId="23" xfId="0" applyNumberFormat="1" applyFont="1" applyFill="1" applyBorder="1"/>
    <xf numFmtId="1" fontId="17" fillId="28" borderId="22" xfId="0" applyNumberFormat="1" applyFont="1" applyFill="1" applyBorder="1"/>
    <xf numFmtId="3" fontId="17" fillId="25" borderId="34" xfId="0" applyNumberFormat="1" applyFont="1" applyFill="1" applyBorder="1" applyAlignment="1">
      <alignment horizontal="right"/>
    </xf>
    <xf numFmtId="3" fontId="17" fillId="25" borderId="35" xfId="0" applyNumberFormat="1" applyFont="1" applyFill="1" applyBorder="1" applyAlignment="1">
      <alignment horizontal="right"/>
    </xf>
    <xf numFmtId="3" fontId="17" fillId="25" borderId="12" xfId="0" applyNumberFormat="1" applyFont="1" applyFill="1" applyBorder="1" applyAlignment="1">
      <alignment horizontal="right"/>
    </xf>
    <xf numFmtId="3" fontId="17" fillId="25" borderId="36" xfId="0" applyNumberFormat="1" applyFont="1" applyFill="1" applyBorder="1" applyAlignment="1">
      <alignment horizontal="right"/>
    </xf>
    <xf numFmtId="0" fontId="10" fillId="25" borderId="48" xfId="0" applyFont="1" applyFill="1" applyBorder="1" applyAlignment="1">
      <alignment horizontal="center"/>
    </xf>
    <xf numFmtId="0" fontId="10" fillId="25" borderId="31" xfId="0" applyFont="1" applyFill="1" applyBorder="1" applyAlignment="1">
      <alignment horizontal="center"/>
    </xf>
    <xf numFmtId="0" fontId="10" fillId="25" borderId="49" xfId="0" applyFont="1" applyFill="1" applyBorder="1" applyAlignment="1">
      <alignment horizontal="center"/>
    </xf>
    <xf numFmtId="0" fontId="10" fillId="25" borderId="40" xfId="0" applyFont="1" applyFill="1" applyBorder="1" applyAlignment="1">
      <alignment horizontal="center"/>
    </xf>
    <xf numFmtId="3" fontId="17" fillId="25" borderId="19" xfId="0" applyNumberFormat="1" applyFont="1" applyFill="1" applyBorder="1" applyAlignment="1">
      <alignment horizontal="right"/>
    </xf>
    <xf numFmtId="0" fontId="42" fillId="25" borderId="22" xfId="0" applyFont="1" applyFill="1" applyBorder="1" applyProtection="1"/>
    <xf numFmtId="3" fontId="17" fillId="25" borderId="41" xfId="0" applyNumberFormat="1" applyFont="1" applyFill="1" applyBorder="1" applyAlignment="1" applyProtection="1">
      <alignment horizontal="right"/>
      <protection locked="0"/>
    </xf>
    <xf numFmtId="3" fontId="17" fillId="25" borderId="42" xfId="0" applyNumberFormat="1" applyFont="1" applyFill="1" applyBorder="1" applyAlignment="1" applyProtection="1">
      <alignment horizontal="right"/>
      <protection locked="0"/>
    </xf>
    <xf numFmtId="3" fontId="17" fillId="25" borderId="42" xfId="0" applyNumberFormat="1" applyFont="1" applyFill="1" applyBorder="1" applyProtection="1">
      <protection locked="0"/>
    </xf>
    <xf numFmtId="3" fontId="17" fillId="25" borderId="43" xfId="0" applyNumberFormat="1" applyFont="1" applyFill="1" applyBorder="1" applyAlignment="1" applyProtection="1">
      <protection locked="0"/>
    </xf>
    <xf numFmtId="3" fontId="8" fillId="25" borderId="42" xfId="0" applyNumberFormat="1" applyFont="1" applyFill="1" applyBorder="1" applyAlignment="1" applyProtection="1">
      <alignment horizontal="right"/>
      <protection locked="0"/>
    </xf>
    <xf numFmtId="0" fontId="17" fillId="25" borderId="6" xfId="0" applyFont="1" applyFill="1" applyBorder="1" applyAlignment="1">
      <alignment vertical="center" wrapText="1"/>
    </xf>
    <xf numFmtId="0" fontId="17" fillId="25" borderId="38" xfId="0" applyFont="1" applyFill="1" applyBorder="1" applyAlignment="1">
      <alignment horizontal="center" vertical="center" wrapText="1"/>
    </xf>
    <xf numFmtId="0" fontId="42" fillId="25" borderId="39" xfId="0" applyFont="1" applyFill="1" applyBorder="1" applyAlignment="1">
      <alignment horizontal="center" wrapText="1"/>
    </xf>
    <xf numFmtId="0" fontId="17" fillId="25" borderId="59" xfId="0" applyFont="1" applyFill="1" applyBorder="1" applyAlignment="1">
      <alignment horizontal="center"/>
    </xf>
    <xf numFmtId="3" fontId="17" fillId="25" borderId="23" xfId="14" applyNumberFormat="1" applyFont="1" applyFill="1" applyBorder="1"/>
    <xf numFmtId="0" fontId="10" fillId="25" borderId="8" xfId="0" applyFont="1" applyFill="1" applyBorder="1"/>
    <xf numFmtId="3" fontId="17" fillId="25" borderId="29" xfId="14" applyNumberFormat="1" applyFont="1" applyFill="1" applyBorder="1"/>
    <xf numFmtId="3" fontId="17" fillId="25" borderId="8" xfId="14" applyNumberFormat="1" applyFont="1" applyFill="1" applyBorder="1"/>
    <xf numFmtId="3" fontId="17" fillId="25" borderId="56" xfId="14" applyNumberFormat="1" applyFont="1" applyFill="1" applyBorder="1"/>
    <xf numFmtId="3" fontId="17" fillId="25" borderId="22" xfId="14" applyNumberFormat="1" applyFont="1" applyFill="1" applyBorder="1"/>
    <xf numFmtId="0" fontId="17" fillId="25" borderId="30" xfId="0" applyFont="1" applyFill="1" applyBorder="1" applyAlignment="1"/>
    <xf numFmtId="0" fontId="17" fillId="25" borderId="31" xfId="0" applyFont="1" applyFill="1" applyBorder="1"/>
    <xf numFmtId="0" fontId="17" fillId="25" borderId="31" xfId="0" applyFont="1" applyFill="1" applyBorder="1" applyAlignment="1">
      <alignment horizontal="left"/>
    </xf>
    <xf numFmtId="0" fontId="17" fillId="25" borderId="32" xfId="0" applyFont="1" applyFill="1" applyBorder="1" applyAlignment="1">
      <alignment horizontal="center"/>
    </xf>
    <xf numFmtId="0" fontId="17" fillId="25" borderId="33" xfId="0" applyFont="1" applyFill="1" applyBorder="1"/>
    <xf numFmtId="3" fontId="17" fillId="25" borderId="34" xfId="0" applyNumberFormat="1" applyFont="1" applyFill="1" applyBorder="1"/>
    <xf numFmtId="3" fontId="17" fillId="25" borderId="12" xfId="0" applyNumberFormat="1" applyFont="1" applyFill="1" applyBorder="1"/>
    <xf numFmtId="3" fontId="17" fillId="25" borderId="13" xfId="0" applyNumberFormat="1" applyFont="1" applyFill="1" applyBorder="1"/>
    <xf numFmtId="3" fontId="17" fillId="25" borderId="52" xfId="0" applyNumberFormat="1" applyFont="1" applyFill="1" applyBorder="1"/>
    <xf numFmtId="0" fontId="17" fillId="25" borderId="29" xfId="0" applyFont="1" applyFill="1" applyBorder="1" applyAlignment="1">
      <alignment horizontal="left"/>
    </xf>
    <xf numFmtId="0" fontId="17" fillId="25" borderId="8" xfId="0" applyFont="1" applyFill="1" applyBorder="1"/>
    <xf numFmtId="0" fontId="17" fillId="25" borderId="23" xfId="0" applyFont="1" applyFill="1" applyBorder="1"/>
    <xf numFmtId="0" fontId="17" fillId="25" borderId="22" xfId="0" applyFont="1" applyFill="1" applyBorder="1"/>
    <xf numFmtId="0" fontId="17" fillId="25" borderId="7" xfId="0" applyFont="1" applyFill="1" applyBorder="1" applyAlignment="1">
      <alignment horizontal="left"/>
    </xf>
    <xf numFmtId="1" fontId="17" fillId="25" borderId="8" xfId="0" applyNumberFormat="1" applyFont="1" applyFill="1" applyBorder="1"/>
    <xf numFmtId="1" fontId="17" fillId="25" borderId="23" xfId="0" applyNumberFormat="1" applyFont="1" applyFill="1" applyBorder="1"/>
    <xf numFmtId="1" fontId="17" fillId="25" borderId="22" xfId="0" applyNumberFormat="1" applyFont="1" applyFill="1" applyBorder="1"/>
    <xf numFmtId="0" fontId="10" fillId="29" borderId="44" xfId="0" applyFont="1" applyFill="1" applyBorder="1" applyAlignment="1">
      <alignment horizontal="center"/>
    </xf>
    <xf numFmtId="0" fontId="10" fillId="29" borderId="45" xfId="0" applyFont="1" applyFill="1" applyBorder="1" applyAlignment="1">
      <alignment horizontal="center"/>
    </xf>
    <xf numFmtId="0" fontId="10" fillId="29" borderId="46" xfId="0" applyFont="1" applyFill="1" applyBorder="1" applyAlignment="1">
      <alignment horizontal="center"/>
    </xf>
    <xf numFmtId="0" fontId="10" fillId="29" borderId="47" xfId="0" applyFont="1" applyFill="1" applyBorder="1"/>
    <xf numFmtId="3" fontId="17" fillId="29" borderId="34" xfId="0" applyNumberFormat="1" applyFont="1" applyFill="1" applyBorder="1" applyAlignment="1">
      <alignment horizontal="right"/>
    </xf>
    <xf numFmtId="3" fontId="17" fillId="29" borderId="35" xfId="0" applyNumberFormat="1" applyFont="1" applyFill="1" applyBorder="1" applyAlignment="1">
      <alignment horizontal="right"/>
    </xf>
    <xf numFmtId="3" fontId="17" fillId="29" borderId="36" xfId="0" applyNumberFormat="1" applyFont="1" applyFill="1" applyBorder="1" applyAlignment="1">
      <alignment horizontal="right"/>
    </xf>
    <xf numFmtId="0" fontId="10" fillId="29" borderId="48" xfId="0" applyFont="1" applyFill="1" applyBorder="1" applyAlignment="1">
      <alignment horizontal="center"/>
    </xf>
    <xf numFmtId="0" fontId="10" fillId="29" borderId="31" xfId="0" applyFont="1" applyFill="1" applyBorder="1" applyAlignment="1">
      <alignment horizontal="center"/>
    </xf>
    <xf numFmtId="0" fontId="10" fillId="29" borderId="49" xfId="0" applyFont="1" applyFill="1" applyBorder="1" applyAlignment="1">
      <alignment horizontal="center"/>
    </xf>
    <xf numFmtId="0" fontId="10" fillId="29" borderId="40" xfId="0" applyFont="1" applyFill="1" applyBorder="1" applyAlignment="1">
      <alignment horizontal="center"/>
    </xf>
    <xf numFmtId="3" fontId="17" fillId="29" borderId="19" xfId="0" applyNumberFormat="1" applyFont="1" applyFill="1" applyBorder="1" applyAlignment="1">
      <alignment horizontal="right"/>
    </xf>
    <xf numFmtId="0" fontId="42" fillId="29" borderId="22" xfId="0" applyFont="1" applyFill="1" applyBorder="1" applyProtection="1"/>
    <xf numFmtId="3" fontId="17" fillId="29" borderId="41" xfId="0" applyNumberFormat="1" applyFont="1" applyFill="1" applyBorder="1" applyAlignment="1" applyProtection="1">
      <alignment horizontal="right"/>
      <protection locked="0"/>
    </xf>
    <xf numFmtId="3" fontId="17" fillId="29" borderId="42" xfId="0" applyNumberFormat="1" applyFont="1" applyFill="1" applyBorder="1" applyAlignment="1" applyProtection="1">
      <alignment horizontal="right"/>
      <protection locked="0"/>
    </xf>
    <xf numFmtId="3" fontId="17" fillId="29" borderId="42" xfId="0" applyNumberFormat="1" applyFont="1" applyFill="1" applyBorder="1" applyProtection="1">
      <protection locked="0"/>
    </xf>
    <xf numFmtId="3" fontId="17" fillId="29" borderId="43" xfId="0" applyNumberFormat="1" applyFont="1" applyFill="1" applyBorder="1" applyAlignment="1" applyProtection="1">
      <protection locked="0"/>
    </xf>
    <xf numFmtId="3" fontId="8" fillId="29" borderId="42" xfId="0" applyNumberFormat="1" applyFont="1" applyFill="1" applyBorder="1" applyAlignment="1" applyProtection="1">
      <alignment horizontal="right"/>
      <protection locked="0"/>
    </xf>
    <xf numFmtId="0" fontId="17" fillId="29" borderId="6" xfId="0" applyFont="1" applyFill="1" applyBorder="1" applyAlignment="1">
      <alignment vertical="center" wrapText="1"/>
    </xf>
    <xf numFmtId="0" fontId="17" fillId="29" borderId="38" xfId="0" applyFont="1" applyFill="1" applyBorder="1" applyAlignment="1">
      <alignment horizontal="center" vertical="center" wrapText="1"/>
    </xf>
    <xf numFmtId="0" fontId="42" fillId="29" borderId="39" xfId="0" applyFont="1" applyFill="1" applyBorder="1" applyAlignment="1">
      <alignment horizontal="center" wrapText="1"/>
    </xf>
    <xf numFmtId="0" fontId="17" fillId="29" borderId="59" xfId="0" applyFont="1" applyFill="1" applyBorder="1" applyAlignment="1">
      <alignment horizontal="center"/>
    </xf>
    <xf numFmtId="3" fontId="17" fillId="29" borderId="23" xfId="14" applyNumberFormat="1" applyFont="1" applyFill="1" applyBorder="1"/>
    <xf numFmtId="0" fontId="10" fillId="29" borderId="8" xfId="0" applyFont="1" applyFill="1" applyBorder="1"/>
    <xf numFmtId="3" fontId="17" fillId="29" borderId="29" xfId="14" applyNumberFormat="1" applyFont="1" applyFill="1" applyBorder="1"/>
    <xf numFmtId="3" fontId="17" fillId="29" borderId="8" xfId="14" applyNumberFormat="1" applyFont="1" applyFill="1" applyBorder="1"/>
    <xf numFmtId="3" fontId="17" fillId="29" borderId="56" xfId="14" applyNumberFormat="1" applyFont="1" applyFill="1" applyBorder="1"/>
    <xf numFmtId="3" fontId="17" fillId="29" borderId="22" xfId="14" applyNumberFormat="1" applyFont="1" applyFill="1" applyBorder="1"/>
    <xf numFmtId="0" fontId="17" fillId="29" borderId="30" xfId="0" applyFont="1" applyFill="1" applyBorder="1" applyAlignment="1"/>
    <xf numFmtId="0" fontId="17" fillId="29" borderId="31" xfId="0" applyFont="1" applyFill="1" applyBorder="1"/>
    <xf numFmtId="0" fontId="17" fillId="29" borderId="31" xfId="0" applyFont="1" applyFill="1" applyBorder="1" applyAlignment="1">
      <alignment horizontal="left"/>
    </xf>
    <xf numFmtId="0" fontId="17" fillId="29" borderId="32" xfId="0" applyFont="1" applyFill="1" applyBorder="1" applyAlignment="1">
      <alignment horizontal="center"/>
    </xf>
    <xf numFmtId="0" fontId="17" fillId="29" borderId="29" xfId="0" applyFont="1" applyFill="1" applyBorder="1" applyAlignment="1">
      <alignment horizontal="left"/>
    </xf>
    <xf numFmtId="0" fontId="17" fillId="29" borderId="8" xfId="0" applyFont="1" applyFill="1" applyBorder="1"/>
    <xf numFmtId="0" fontId="17" fillId="29" borderId="23" xfId="0" applyFont="1" applyFill="1" applyBorder="1"/>
    <xf numFmtId="0" fontId="17" fillId="29" borderId="22" xfId="0" applyFont="1" applyFill="1" applyBorder="1"/>
    <xf numFmtId="3" fontId="17" fillId="29" borderId="13" xfId="0" applyNumberFormat="1" applyFont="1" applyFill="1" applyBorder="1"/>
    <xf numFmtId="0" fontId="17" fillId="29" borderId="7" xfId="0" applyFont="1" applyFill="1" applyBorder="1" applyAlignment="1">
      <alignment horizontal="left"/>
    </xf>
    <xf numFmtId="1" fontId="17" fillId="29" borderId="22" xfId="0" applyNumberFormat="1" applyFont="1" applyFill="1" applyBorder="1"/>
    <xf numFmtId="0" fontId="17" fillId="29" borderId="33" xfId="0" applyFont="1" applyFill="1" applyBorder="1"/>
    <xf numFmtId="3" fontId="17" fillId="29" borderId="34" xfId="0" applyNumberFormat="1" applyFont="1" applyFill="1" applyBorder="1"/>
    <xf numFmtId="3" fontId="17" fillId="29" borderId="52" xfId="0" applyNumberFormat="1" applyFont="1" applyFill="1" applyBorder="1"/>
    <xf numFmtId="0" fontId="10" fillId="30" borderId="44" xfId="0" applyFont="1" applyFill="1" applyBorder="1" applyAlignment="1">
      <alignment horizontal="center"/>
    </xf>
    <xf numFmtId="0" fontId="10" fillId="30" borderId="45" xfId="0" applyFont="1" applyFill="1" applyBorder="1" applyAlignment="1">
      <alignment horizontal="center"/>
    </xf>
    <xf numFmtId="0" fontId="10" fillId="30" borderId="46" xfId="0" applyFont="1" applyFill="1" applyBorder="1" applyAlignment="1">
      <alignment horizontal="center"/>
    </xf>
    <xf numFmtId="0" fontId="10" fillId="30" borderId="47" xfId="0" applyFont="1" applyFill="1" applyBorder="1"/>
    <xf numFmtId="3" fontId="17" fillId="30" borderId="34" xfId="0" applyNumberFormat="1" applyFont="1" applyFill="1" applyBorder="1" applyAlignment="1">
      <alignment horizontal="right"/>
    </xf>
    <xf numFmtId="3" fontId="17" fillId="30" borderId="35" xfId="0" applyNumberFormat="1" applyFont="1" applyFill="1" applyBorder="1" applyAlignment="1">
      <alignment horizontal="right"/>
    </xf>
    <xf numFmtId="3" fontId="17" fillId="30" borderId="12" xfId="0" applyNumberFormat="1" applyFont="1" applyFill="1" applyBorder="1" applyAlignment="1">
      <alignment horizontal="right"/>
    </xf>
    <xf numFmtId="3" fontId="17" fillId="30" borderId="36" xfId="0" applyNumberFormat="1" applyFont="1" applyFill="1" applyBorder="1" applyAlignment="1">
      <alignment horizontal="right"/>
    </xf>
    <xf numFmtId="0" fontId="10" fillId="30" borderId="48" xfId="0" applyFont="1" applyFill="1" applyBorder="1" applyAlignment="1">
      <alignment horizontal="center"/>
    </xf>
    <xf numFmtId="0" fontId="10" fillId="30" borderId="31" xfId="0" applyFont="1" applyFill="1" applyBorder="1" applyAlignment="1">
      <alignment horizontal="center"/>
    </xf>
    <xf numFmtId="0" fontId="10" fillId="30" borderId="49" xfId="0" applyFont="1" applyFill="1" applyBorder="1" applyAlignment="1">
      <alignment horizontal="center"/>
    </xf>
    <xf numFmtId="0" fontId="10" fillId="30" borderId="40" xfId="0" applyFont="1" applyFill="1" applyBorder="1" applyAlignment="1">
      <alignment horizontal="center"/>
    </xf>
    <xf numFmtId="3" fontId="17" fillId="30" borderId="19" xfId="0" applyNumberFormat="1" applyFont="1" applyFill="1" applyBorder="1" applyAlignment="1">
      <alignment horizontal="right"/>
    </xf>
    <xf numFmtId="0" fontId="42" fillId="30" borderId="22" xfId="0" applyFont="1" applyFill="1" applyBorder="1" applyProtection="1"/>
    <xf numFmtId="3" fontId="17" fillId="30" borderId="41" xfId="0" applyNumberFormat="1" applyFont="1" applyFill="1" applyBorder="1" applyAlignment="1" applyProtection="1">
      <alignment horizontal="right"/>
      <protection locked="0"/>
    </xf>
    <xf numFmtId="3" fontId="17" fillId="30" borderId="42" xfId="0" applyNumberFormat="1" applyFont="1" applyFill="1" applyBorder="1" applyAlignment="1" applyProtection="1">
      <alignment horizontal="right"/>
      <protection locked="0"/>
    </xf>
    <xf numFmtId="3" fontId="17" fillId="30" borderId="42" xfId="0" applyNumberFormat="1" applyFont="1" applyFill="1" applyBorder="1" applyProtection="1">
      <protection locked="0"/>
    </xf>
    <xf numFmtId="3" fontId="17" fillId="30" borderId="43" xfId="0" applyNumberFormat="1" applyFont="1" applyFill="1" applyBorder="1" applyAlignment="1" applyProtection="1">
      <protection locked="0"/>
    </xf>
    <xf numFmtId="3" fontId="8" fillId="30" borderId="42" xfId="0" applyNumberFormat="1" applyFont="1" applyFill="1" applyBorder="1" applyAlignment="1" applyProtection="1">
      <alignment horizontal="right"/>
      <protection locked="0"/>
    </xf>
    <xf numFmtId="0" fontId="17" fillId="30" borderId="6" xfId="0" applyFont="1" applyFill="1" applyBorder="1" applyAlignment="1">
      <alignment vertical="center" wrapText="1"/>
    </xf>
    <xf numFmtId="0" fontId="17" fillId="30" borderId="38" xfId="0" applyFont="1" applyFill="1" applyBorder="1" applyAlignment="1">
      <alignment horizontal="center" vertical="center" wrapText="1"/>
    </xf>
    <xf numFmtId="0" fontId="42" fillId="30" borderId="39" xfId="0" applyFont="1" applyFill="1" applyBorder="1" applyAlignment="1">
      <alignment horizontal="center" wrapText="1"/>
    </xf>
    <xf numFmtId="0" fontId="17" fillId="30" borderId="59" xfId="0" applyFont="1" applyFill="1" applyBorder="1" applyAlignment="1">
      <alignment horizontal="center"/>
    </xf>
    <xf numFmtId="3" fontId="17" fillId="30" borderId="58" xfId="14" applyNumberFormat="1" applyFont="1" applyFill="1" applyBorder="1"/>
    <xf numFmtId="3" fontId="17" fillId="30" borderId="19" xfId="14" applyNumberFormat="1" applyFont="1" applyFill="1" applyBorder="1"/>
    <xf numFmtId="3" fontId="17" fillId="30" borderId="23" xfId="14" applyNumberFormat="1" applyFont="1" applyFill="1" applyBorder="1"/>
    <xf numFmtId="3" fontId="40" fillId="30" borderId="2" xfId="14" applyNumberFormat="1" applyFont="1" applyFill="1" applyBorder="1" applyProtection="1"/>
    <xf numFmtId="165" fontId="18" fillId="30" borderId="2" xfId="14" applyNumberFormat="1" applyFont="1" applyFill="1" applyBorder="1" applyAlignment="1" applyProtection="1"/>
    <xf numFmtId="165" fontId="40" fillId="30" borderId="2" xfId="14" applyNumberFormat="1" applyFont="1" applyFill="1" applyBorder="1" applyProtection="1"/>
    <xf numFmtId="0" fontId="10" fillId="30" borderId="8" xfId="0" applyFont="1" applyFill="1" applyBorder="1"/>
    <xf numFmtId="3" fontId="17" fillId="30" borderId="29" xfId="14" applyNumberFormat="1" applyFont="1" applyFill="1" applyBorder="1"/>
    <xf numFmtId="3" fontId="17" fillId="30" borderId="8" xfId="14" applyNumberFormat="1" applyFont="1" applyFill="1" applyBorder="1"/>
    <xf numFmtId="3" fontId="17" fillId="30" borderId="56" xfId="14" applyNumberFormat="1" applyFont="1" applyFill="1" applyBorder="1"/>
    <xf numFmtId="3" fontId="17" fillId="30" borderId="22" xfId="14" applyNumberFormat="1" applyFont="1" applyFill="1" applyBorder="1"/>
    <xf numFmtId="0" fontId="17" fillId="30" borderId="30" xfId="0" applyFont="1" applyFill="1" applyBorder="1" applyAlignment="1"/>
    <xf numFmtId="0" fontId="17" fillId="30" borderId="31" xfId="0" applyFont="1" applyFill="1" applyBorder="1"/>
    <xf numFmtId="0" fontId="17" fillId="30" borderId="31" xfId="0" applyFont="1" applyFill="1" applyBorder="1" applyAlignment="1">
      <alignment horizontal="left"/>
    </xf>
    <xf numFmtId="0" fontId="17" fillId="30" borderId="32" xfId="0" applyFont="1" applyFill="1" applyBorder="1" applyAlignment="1">
      <alignment horizontal="center"/>
    </xf>
    <xf numFmtId="0" fontId="17" fillId="30" borderId="33" xfId="0" applyFont="1" applyFill="1" applyBorder="1"/>
    <xf numFmtId="3" fontId="17" fillId="30" borderId="13" xfId="0" applyNumberFormat="1" applyFont="1" applyFill="1" applyBorder="1"/>
    <xf numFmtId="0" fontId="17" fillId="30" borderId="29" xfId="0" applyFont="1" applyFill="1" applyBorder="1" applyAlignment="1">
      <alignment horizontal="left"/>
    </xf>
    <xf numFmtId="0" fontId="17" fillId="30" borderId="8" xfId="0" applyFont="1" applyFill="1" applyBorder="1"/>
    <xf numFmtId="0" fontId="17" fillId="30" borderId="7" xfId="0" applyFont="1" applyFill="1" applyBorder="1" applyAlignment="1">
      <alignment horizontal="left"/>
    </xf>
    <xf numFmtId="1" fontId="17" fillId="30" borderId="8" xfId="0" applyNumberFormat="1" applyFont="1" applyFill="1" applyBorder="1"/>
    <xf numFmtId="0" fontId="10" fillId="31" borderId="44" xfId="0" applyFont="1" applyFill="1" applyBorder="1" applyAlignment="1">
      <alignment horizontal="center"/>
    </xf>
    <xf numFmtId="0" fontId="10" fillId="31" borderId="45" xfId="0" applyFont="1" applyFill="1" applyBorder="1" applyAlignment="1">
      <alignment horizontal="center"/>
    </xf>
    <xf numFmtId="0" fontId="10" fillId="31" borderId="46" xfId="0" applyFont="1" applyFill="1" applyBorder="1" applyAlignment="1">
      <alignment horizontal="center"/>
    </xf>
    <xf numFmtId="0" fontId="10" fillId="31" borderId="47" xfId="0" applyFont="1" applyFill="1" applyBorder="1"/>
    <xf numFmtId="3" fontId="17" fillId="31" borderId="34" xfId="0" applyNumberFormat="1" applyFont="1" applyFill="1" applyBorder="1" applyAlignment="1">
      <alignment horizontal="right"/>
    </xf>
    <xf numFmtId="3" fontId="17" fillId="31" borderId="35" xfId="0" applyNumberFormat="1" applyFont="1" applyFill="1" applyBorder="1" applyAlignment="1">
      <alignment horizontal="right"/>
    </xf>
    <xf numFmtId="3" fontId="17" fillId="31" borderId="12" xfId="0" applyNumberFormat="1" applyFont="1" applyFill="1" applyBorder="1" applyAlignment="1">
      <alignment horizontal="right"/>
    </xf>
    <xf numFmtId="3" fontId="17" fillId="31" borderId="36" xfId="0" applyNumberFormat="1" applyFont="1" applyFill="1" applyBorder="1" applyAlignment="1">
      <alignment horizontal="right"/>
    </xf>
    <xf numFmtId="0" fontId="10" fillId="31" borderId="48" xfId="0" applyFont="1" applyFill="1" applyBorder="1" applyAlignment="1">
      <alignment horizontal="center"/>
    </xf>
    <xf numFmtId="0" fontId="10" fillId="31" borderId="31" xfId="0" applyFont="1" applyFill="1" applyBorder="1" applyAlignment="1">
      <alignment horizontal="center"/>
    </xf>
    <xf numFmtId="0" fontId="10" fillId="31" borderId="49" xfId="0" applyFont="1" applyFill="1" applyBorder="1" applyAlignment="1">
      <alignment horizontal="center"/>
    </xf>
    <xf numFmtId="0" fontId="10" fillId="31" borderId="40" xfId="0" applyFont="1" applyFill="1" applyBorder="1" applyAlignment="1">
      <alignment horizontal="center"/>
    </xf>
    <xf numFmtId="3" fontId="17" fillId="31" borderId="19" xfId="0" applyNumberFormat="1" applyFont="1" applyFill="1" applyBorder="1" applyAlignment="1">
      <alignment horizontal="right"/>
    </xf>
    <xf numFmtId="0" fontId="42" fillId="31" borderId="22" xfId="0" applyFont="1" applyFill="1" applyBorder="1" applyProtection="1"/>
    <xf numFmtId="3" fontId="17" fillId="31" borderId="41" xfId="0" applyNumberFormat="1" applyFont="1" applyFill="1" applyBorder="1" applyAlignment="1" applyProtection="1">
      <alignment horizontal="right"/>
      <protection locked="0"/>
    </xf>
    <xf numFmtId="3" fontId="17" fillId="31" borderId="42" xfId="0" applyNumberFormat="1" applyFont="1" applyFill="1" applyBorder="1" applyAlignment="1" applyProtection="1">
      <alignment horizontal="right"/>
      <protection locked="0"/>
    </xf>
    <xf numFmtId="3" fontId="17" fillId="31" borderId="42" xfId="0" applyNumberFormat="1" applyFont="1" applyFill="1" applyBorder="1" applyProtection="1">
      <protection locked="0"/>
    </xf>
    <xf numFmtId="3" fontId="17" fillId="31" borderId="43" xfId="0" applyNumberFormat="1" applyFont="1" applyFill="1" applyBorder="1" applyAlignment="1" applyProtection="1">
      <protection locked="0"/>
    </xf>
    <xf numFmtId="3" fontId="8" fillId="31" borderId="42" xfId="0" applyNumberFormat="1" applyFont="1" applyFill="1" applyBorder="1" applyAlignment="1" applyProtection="1">
      <alignment horizontal="right"/>
      <protection locked="0"/>
    </xf>
    <xf numFmtId="0" fontId="17" fillId="31" borderId="6" xfId="0" applyFont="1" applyFill="1" applyBorder="1" applyAlignment="1">
      <alignment vertical="center" wrapText="1"/>
    </xf>
    <xf numFmtId="0" fontId="17" fillId="31" borderId="38" xfId="0" applyFont="1" applyFill="1" applyBorder="1" applyAlignment="1">
      <alignment horizontal="center" vertical="center" wrapText="1"/>
    </xf>
    <xf numFmtId="0" fontId="42" fillId="31" borderId="39" xfId="0" applyFont="1" applyFill="1" applyBorder="1" applyAlignment="1">
      <alignment horizontal="center" wrapText="1"/>
    </xf>
    <xf numFmtId="0" fontId="17" fillId="31" borderId="59" xfId="0" applyFont="1" applyFill="1" applyBorder="1" applyAlignment="1">
      <alignment horizontal="center"/>
    </xf>
    <xf numFmtId="0" fontId="10" fillId="31" borderId="8" xfId="0" applyFont="1" applyFill="1" applyBorder="1"/>
    <xf numFmtId="0" fontId="17" fillId="31" borderId="30" xfId="0" applyFont="1" applyFill="1" applyBorder="1" applyAlignment="1"/>
    <xf numFmtId="0" fontId="17" fillId="31" borderId="31" xfId="0" applyFont="1" applyFill="1" applyBorder="1"/>
    <xf numFmtId="0" fontId="17" fillId="31" borderId="31" xfId="0" applyFont="1" applyFill="1" applyBorder="1" applyAlignment="1">
      <alignment horizontal="left"/>
    </xf>
    <xf numFmtId="0" fontId="17" fillId="31" borderId="32" xfId="0" applyFont="1" applyFill="1" applyBorder="1" applyAlignment="1">
      <alignment horizontal="center"/>
    </xf>
    <xf numFmtId="0" fontId="17" fillId="31" borderId="33" xfId="0" applyFont="1" applyFill="1" applyBorder="1"/>
    <xf numFmtId="3" fontId="17" fillId="31" borderId="34" xfId="0" applyNumberFormat="1" applyFont="1" applyFill="1" applyBorder="1"/>
    <xf numFmtId="3" fontId="17" fillId="31" borderId="12" xfId="0" applyNumberFormat="1" applyFont="1" applyFill="1" applyBorder="1"/>
    <xf numFmtId="3" fontId="17" fillId="31" borderId="13" xfId="0" applyNumberFormat="1" applyFont="1" applyFill="1" applyBorder="1"/>
    <xf numFmtId="3" fontId="17" fillId="31" borderId="52" xfId="0" applyNumberFormat="1" applyFont="1" applyFill="1" applyBorder="1"/>
    <xf numFmtId="0" fontId="17" fillId="31" borderId="29" xfId="0" applyFont="1" applyFill="1" applyBorder="1" applyAlignment="1">
      <alignment horizontal="left"/>
    </xf>
    <xf numFmtId="0" fontId="17" fillId="31" borderId="8" xfId="0" applyFont="1" applyFill="1" applyBorder="1"/>
    <xf numFmtId="0" fontId="17" fillId="31" borderId="23" xfId="0" applyFont="1" applyFill="1" applyBorder="1"/>
    <xf numFmtId="0" fontId="17" fillId="31" borderId="22" xfId="0" applyFont="1" applyFill="1" applyBorder="1"/>
    <xf numFmtId="0" fontId="17" fillId="31" borderId="7" xfId="0" applyFont="1" applyFill="1" applyBorder="1" applyAlignment="1">
      <alignment horizontal="left"/>
    </xf>
    <xf numFmtId="1" fontId="17" fillId="31" borderId="8" xfId="0" applyNumberFormat="1" applyFont="1" applyFill="1" applyBorder="1"/>
    <xf numFmtId="1" fontId="17" fillId="31" borderId="23" xfId="0" applyNumberFormat="1" applyFont="1" applyFill="1" applyBorder="1"/>
    <xf numFmtId="1" fontId="17" fillId="31" borderId="22" xfId="0" applyNumberFormat="1" applyFont="1" applyFill="1" applyBorder="1"/>
    <xf numFmtId="0" fontId="0" fillId="0" borderId="11" xfId="0" applyBorder="1" applyProtection="1">
      <protection locked="0"/>
    </xf>
    <xf numFmtId="0" fontId="46" fillId="32" borderId="44" xfId="0" applyFont="1" applyFill="1" applyBorder="1" applyAlignment="1">
      <alignment horizontal="center"/>
    </xf>
    <xf numFmtId="0" fontId="46" fillId="32" borderId="45" xfId="0" applyFont="1" applyFill="1" applyBorder="1" applyAlignment="1">
      <alignment horizontal="center"/>
    </xf>
    <xf numFmtId="0" fontId="46" fillId="32" borderId="46" xfId="0" applyFont="1" applyFill="1" applyBorder="1" applyAlignment="1">
      <alignment horizontal="center"/>
    </xf>
    <xf numFmtId="0" fontId="46" fillId="32" borderId="47" xfId="0" applyFont="1" applyFill="1" applyBorder="1"/>
    <xf numFmtId="3" fontId="47" fillId="32" borderId="34" xfId="0" applyNumberFormat="1" applyFont="1" applyFill="1" applyBorder="1" applyAlignment="1">
      <alignment horizontal="right"/>
    </xf>
    <xf numFmtId="3" fontId="47" fillId="32" borderId="35" xfId="0" applyNumberFormat="1" applyFont="1" applyFill="1" applyBorder="1" applyAlignment="1">
      <alignment horizontal="right"/>
    </xf>
    <xf numFmtId="3" fontId="47" fillId="32" borderId="12" xfId="0" applyNumberFormat="1" applyFont="1" applyFill="1" applyBorder="1" applyAlignment="1">
      <alignment horizontal="right"/>
    </xf>
    <xf numFmtId="3" fontId="47" fillId="32" borderId="36" xfId="0" applyNumberFormat="1" applyFont="1" applyFill="1" applyBorder="1" applyAlignment="1">
      <alignment horizontal="right"/>
    </xf>
    <xf numFmtId="0" fontId="47" fillId="32" borderId="6" xfId="0" applyFont="1" applyFill="1" applyBorder="1" applyAlignment="1"/>
    <xf numFmtId="0" fontId="46" fillId="32" borderId="48" xfId="0" applyFont="1" applyFill="1" applyBorder="1" applyAlignment="1">
      <alignment horizontal="center"/>
    </xf>
    <xf numFmtId="0" fontId="46" fillId="32" borderId="31" xfId="0" applyFont="1" applyFill="1" applyBorder="1" applyAlignment="1">
      <alignment horizontal="center"/>
    </xf>
    <xf numFmtId="0" fontId="46" fillId="32" borderId="49" xfId="0" applyFont="1" applyFill="1" applyBorder="1" applyAlignment="1">
      <alignment horizontal="center"/>
    </xf>
    <xf numFmtId="0" fontId="46" fillId="32" borderId="40" xfId="0" applyFont="1" applyFill="1" applyBorder="1" applyAlignment="1">
      <alignment horizontal="center"/>
    </xf>
    <xf numFmtId="3" fontId="47" fillId="32" borderId="19" xfId="0" applyNumberFormat="1" applyFont="1" applyFill="1" applyBorder="1" applyAlignment="1">
      <alignment horizontal="right"/>
    </xf>
    <xf numFmtId="0" fontId="47" fillId="32" borderId="22" xfId="0" applyFont="1" applyFill="1" applyBorder="1" applyProtection="1"/>
    <xf numFmtId="0" fontId="47" fillId="32" borderId="6" xfId="0" applyFont="1" applyFill="1" applyBorder="1" applyAlignment="1">
      <alignment vertical="center" wrapText="1"/>
    </xf>
    <xf numFmtId="0" fontId="47" fillId="32" borderId="38" xfId="0" applyFont="1" applyFill="1" applyBorder="1" applyAlignment="1">
      <alignment horizontal="center" vertical="center" wrapText="1"/>
    </xf>
    <xf numFmtId="0" fontId="47" fillId="32" borderId="39" xfId="0" applyFont="1" applyFill="1" applyBorder="1" applyAlignment="1">
      <alignment horizontal="center" wrapText="1"/>
    </xf>
    <xf numFmtId="0" fontId="47" fillId="32" borderId="59" xfId="0" applyFont="1" applyFill="1" applyBorder="1" applyAlignment="1">
      <alignment horizontal="center"/>
    </xf>
    <xf numFmtId="3" fontId="47" fillId="32" borderId="58" xfId="14" applyNumberFormat="1" applyFont="1" applyFill="1" applyBorder="1"/>
    <xf numFmtId="3" fontId="47" fillId="32" borderId="19" xfId="14" applyNumberFormat="1" applyFont="1" applyFill="1" applyBorder="1"/>
    <xf numFmtId="0" fontId="46" fillId="32" borderId="8" xfId="0" applyFont="1" applyFill="1" applyBorder="1"/>
    <xf numFmtId="0" fontId="47" fillId="32" borderId="30" xfId="0" applyFont="1" applyFill="1" applyBorder="1" applyAlignment="1"/>
    <xf numFmtId="0" fontId="47" fillId="32" borderId="31" xfId="0" applyFont="1" applyFill="1" applyBorder="1"/>
    <xf numFmtId="0" fontId="47" fillId="32" borderId="31" xfId="0" applyFont="1" applyFill="1" applyBorder="1" applyAlignment="1">
      <alignment horizontal="left"/>
    </xf>
    <xf numFmtId="0" fontId="47" fillId="32" borderId="32" xfId="0" applyFont="1" applyFill="1" applyBorder="1" applyAlignment="1">
      <alignment horizontal="center"/>
    </xf>
    <xf numFmtId="0" fontId="47" fillId="32" borderId="29" xfId="0" applyFont="1" applyFill="1" applyBorder="1" applyAlignment="1">
      <alignment horizontal="left"/>
    </xf>
    <xf numFmtId="0" fontId="47" fillId="32" borderId="8" xfId="0" applyFont="1" applyFill="1" applyBorder="1"/>
    <xf numFmtId="0" fontId="47" fillId="32" borderId="23" xfId="0" applyFont="1" applyFill="1" applyBorder="1"/>
    <xf numFmtId="0" fontId="47" fillId="32" borderId="22" xfId="0" applyFont="1" applyFill="1" applyBorder="1"/>
    <xf numFmtId="0" fontId="47" fillId="32" borderId="33" xfId="0" applyFont="1" applyFill="1" applyBorder="1"/>
    <xf numFmtId="3" fontId="47" fillId="32" borderId="34" xfId="0" applyNumberFormat="1" applyFont="1" applyFill="1" applyBorder="1"/>
    <xf numFmtId="3" fontId="47" fillId="32" borderId="12" xfId="0" applyNumberFormat="1" applyFont="1" applyFill="1" applyBorder="1"/>
    <xf numFmtId="3" fontId="47" fillId="32" borderId="13" xfId="0" applyNumberFormat="1" applyFont="1" applyFill="1" applyBorder="1"/>
    <xf numFmtId="3" fontId="47" fillId="32" borderId="52" xfId="0" applyNumberFormat="1" applyFont="1" applyFill="1" applyBorder="1"/>
    <xf numFmtId="0" fontId="47" fillId="32" borderId="7" xfId="0" applyFont="1" applyFill="1" applyBorder="1" applyAlignment="1">
      <alignment horizontal="left"/>
    </xf>
    <xf numFmtId="1" fontId="47" fillId="32" borderId="8" xfId="0" applyNumberFormat="1" applyFont="1" applyFill="1" applyBorder="1"/>
    <xf numFmtId="1" fontId="47" fillId="32" borderId="23" xfId="0" applyNumberFormat="1" applyFont="1" applyFill="1" applyBorder="1"/>
    <xf numFmtId="1" fontId="47" fillId="32" borderId="22" xfId="0" applyNumberFormat="1" applyFont="1" applyFill="1" applyBorder="1"/>
    <xf numFmtId="0" fontId="0" fillId="33" borderId="0" xfId="0" applyFill="1"/>
    <xf numFmtId="0" fontId="14" fillId="33" borderId="0" xfId="0" applyFont="1" applyFill="1"/>
    <xf numFmtId="0" fontId="9" fillId="33" borderId="0" xfId="0" applyFont="1" applyFill="1" applyBorder="1"/>
    <xf numFmtId="0" fontId="0" fillId="33" borderId="0" xfId="0" applyFill="1" applyBorder="1"/>
    <xf numFmtId="0" fontId="0" fillId="33" borderId="0" xfId="0" applyFill="1" applyBorder="1" applyAlignment="1">
      <alignment horizontal="center"/>
    </xf>
    <xf numFmtId="0" fontId="9" fillId="34" borderId="0" xfId="0" applyFont="1" applyFill="1" applyBorder="1"/>
    <xf numFmtId="0" fontId="0" fillId="34" borderId="0" xfId="0" applyFill="1" applyBorder="1"/>
    <xf numFmtId="0" fontId="0" fillId="34" borderId="0" xfId="0" applyFill="1" applyBorder="1" applyAlignment="1">
      <alignment horizontal="center"/>
    </xf>
    <xf numFmtId="0" fontId="7" fillId="35" borderId="0" xfId="0" applyFont="1" applyFill="1" applyBorder="1"/>
    <xf numFmtId="0" fontId="7" fillId="35" borderId="0" xfId="0" applyFont="1" applyFill="1" applyBorder="1" applyAlignment="1"/>
    <xf numFmtId="0" fontId="43" fillId="35" borderId="0" xfId="0" applyFont="1" applyFill="1" applyBorder="1"/>
    <xf numFmtId="0" fontId="11" fillId="35" borderId="0" xfId="0" applyFont="1" applyFill="1" applyBorder="1" applyAlignment="1"/>
    <xf numFmtId="0" fontId="9" fillId="35" borderId="0" xfId="0" applyFont="1" applyFill="1" applyBorder="1" applyAlignment="1"/>
    <xf numFmtId="3" fontId="18" fillId="0" borderId="2" xfId="0" applyNumberFormat="1" applyFont="1" applyBorder="1" applyAlignment="1" applyProtection="1">
      <alignment horizontal="right"/>
    </xf>
    <xf numFmtId="3" fontId="47" fillId="32" borderId="41" xfId="0" applyNumberFormat="1" applyFont="1" applyFill="1" applyBorder="1" applyAlignment="1" applyProtection="1">
      <alignment horizontal="right"/>
    </xf>
    <xf numFmtId="3" fontId="47" fillId="32" borderId="42" xfId="0" applyNumberFormat="1" applyFont="1" applyFill="1" applyBorder="1" applyAlignment="1" applyProtection="1">
      <alignment horizontal="right"/>
    </xf>
    <xf numFmtId="3" fontId="47" fillId="32" borderId="42" xfId="0" applyNumberFormat="1" applyFont="1" applyFill="1" applyBorder="1" applyProtection="1"/>
    <xf numFmtId="3" fontId="47" fillId="32" borderId="43" xfId="0" applyNumberFormat="1" applyFont="1" applyFill="1" applyBorder="1" applyAlignment="1" applyProtection="1"/>
    <xf numFmtId="3" fontId="18" fillId="0" borderId="40" xfId="0" applyNumberFormat="1" applyFont="1" applyBorder="1" applyAlignment="1" applyProtection="1">
      <alignment horizontal="right"/>
    </xf>
    <xf numFmtId="3" fontId="48" fillId="32" borderId="42" xfId="0" applyNumberFormat="1" applyFont="1" applyFill="1" applyBorder="1" applyAlignment="1" applyProtection="1">
      <alignment horizontal="right"/>
    </xf>
    <xf numFmtId="3" fontId="40" fillId="0" borderId="49" xfId="14" applyNumberFormat="1" applyFont="1" applyBorder="1" applyProtection="1"/>
    <xf numFmtId="3" fontId="40" fillId="0" borderId="57" xfId="14" applyNumberFormat="1" applyFont="1" applyBorder="1" applyAlignment="1" applyProtection="1"/>
    <xf numFmtId="3" fontId="40" fillId="0" borderId="40" xfId="14" applyNumberFormat="1" applyFont="1" applyBorder="1" applyAlignment="1" applyProtection="1"/>
    <xf numFmtId="0" fontId="40" fillId="0" borderId="40" xfId="0" applyFont="1" applyBorder="1" applyProtection="1"/>
    <xf numFmtId="3" fontId="40" fillId="0" borderId="24" xfId="14" applyNumberFormat="1" applyFont="1" applyBorder="1" applyProtection="1"/>
    <xf numFmtId="1" fontId="2" fillId="0" borderId="9" xfId="0" applyNumberFormat="1" applyFont="1" applyBorder="1" applyAlignment="1" applyProtection="1"/>
    <xf numFmtId="0" fontId="39" fillId="0" borderId="27" xfId="0" applyFont="1" applyBorder="1" applyProtection="1"/>
    <xf numFmtId="0" fontId="39" fillId="0" borderId="28" xfId="0" applyFont="1" applyBorder="1" applyProtection="1"/>
    <xf numFmtId="0" fontId="39" fillId="0" borderId="21" xfId="0" applyFont="1" applyBorder="1" applyProtection="1"/>
    <xf numFmtId="0" fontId="39" fillId="0" borderId="18" xfId="0" applyFont="1" applyBorder="1" applyProtection="1"/>
    <xf numFmtId="0" fontId="39" fillId="0" borderId="2" xfId="0" applyFont="1" applyBorder="1" applyProtection="1"/>
    <xf numFmtId="0" fontId="39" fillId="0" borderId="19" xfId="0" applyFont="1" applyBorder="1" applyProtection="1"/>
    <xf numFmtId="0" fontId="39" fillId="0" borderId="44" xfId="0" applyFont="1" applyBorder="1" applyProtection="1"/>
    <xf numFmtId="0" fontId="39" fillId="0" borderId="51" xfId="0" applyFont="1" applyBorder="1" applyProtection="1"/>
    <xf numFmtId="0" fontId="39" fillId="0" borderId="45" xfId="0" applyFont="1" applyBorder="1" applyProtection="1"/>
    <xf numFmtId="0" fontId="39" fillId="0" borderId="8" xfId="0" applyFont="1" applyBorder="1" applyProtection="1"/>
    <xf numFmtId="0" fontId="39" fillId="0" borderId="23" xfId="0" applyFont="1" applyBorder="1" applyProtection="1"/>
    <xf numFmtId="0" fontId="39" fillId="0" borderId="22" xfId="0" applyFont="1" applyBorder="1" applyProtection="1"/>
    <xf numFmtId="3" fontId="31" fillId="10" borderId="0" xfId="7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7" xfId="0" applyBorder="1" applyAlignment="1" applyProtection="1">
      <alignment horizontal="center"/>
    </xf>
    <xf numFmtId="0" fontId="49" fillId="16" borderId="44" xfId="0" applyFont="1" applyFill="1" applyBorder="1" applyAlignment="1">
      <alignment horizontal="center"/>
    </xf>
    <xf numFmtId="0" fontId="49" fillId="16" borderId="45" xfId="0" applyFont="1" applyFill="1" applyBorder="1" applyAlignment="1">
      <alignment horizontal="center"/>
    </xf>
    <xf numFmtId="0" fontId="49" fillId="16" borderId="46" xfId="0" applyFont="1" applyFill="1" applyBorder="1" applyAlignment="1">
      <alignment horizontal="center"/>
    </xf>
    <xf numFmtId="0" fontId="49" fillId="16" borderId="47" xfId="0" applyFont="1" applyFill="1" applyBorder="1"/>
    <xf numFmtId="3" fontId="42" fillId="16" borderId="34" xfId="0" applyNumberFormat="1" applyFont="1" applyFill="1" applyBorder="1" applyAlignment="1">
      <alignment horizontal="right"/>
    </xf>
    <xf numFmtId="3" fontId="42" fillId="16" borderId="35" xfId="0" applyNumberFormat="1" applyFont="1" applyFill="1" applyBorder="1" applyAlignment="1">
      <alignment horizontal="right"/>
    </xf>
    <xf numFmtId="3" fontId="42" fillId="16" borderId="12" xfId="0" applyNumberFormat="1" applyFont="1" applyFill="1" applyBorder="1" applyAlignment="1">
      <alignment horizontal="right"/>
    </xf>
    <xf numFmtId="3" fontId="42" fillId="16" borderId="36" xfId="0" applyNumberFormat="1" applyFont="1" applyFill="1" applyBorder="1" applyAlignment="1">
      <alignment horizontal="right"/>
    </xf>
    <xf numFmtId="0" fontId="42" fillId="16" borderId="6" xfId="0" applyFont="1" applyFill="1" applyBorder="1" applyAlignment="1"/>
    <xf numFmtId="0" fontId="49" fillId="16" borderId="48" xfId="0" applyFont="1" applyFill="1" applyBorder="1" applyAlignment="1">
      <alignment horizontal="center"/>
    </xf>
    <xf numFmtId="0" fontId="49" fillId="16" borderId="31" xfId="0" applyFont="1" applyFill="1" applyBorder="1" applyAlignment="1">
      <alignment horizontal="center"/>
    </xf>
    <xf numFmtId="0" fontId="49" fillId="16" borderId="49" xfId="0" applyFont="1" applyFill="1" applyBorder="1" applyAlignment="1">
      <alignment horizontal="center"/>
    </xf>
    <xf numFmtId="0" fontId="49" fillId="16" borderId="40" xfId="0" applyFont="1" applyFill="1" applyBorder="1" applyAlignment="1">
      <alignment horizontal="center"/>
    </xf>
    <xf numFmtId="3" fontId="42" fillId="16" borderId="19" xfId="0" applyNumberFormat="1" applyFont="1" applyFill="1" applyBorder="1" applyAlignment="1">
      <alignment horizontal="right"/>
    </xf>
    <xf numFmtId="3" fontId="42" fillId="16" borderId="41" xfId="0" applyNumberFormat="1" applyFont="1" applyFill="1" applyBorder="1" applyAlignment="1" applyProtection="1">
      <alignment horizontal="right"/>
    </xf>
    <xf numFmtId="3" fontId="42" fillId="16" borderId="42" xfId="0" applyNumberFormat="1" applyFont="1" applyFill="1" applyBorder="1" applyAlignment="1" applyProtection="1">
      <alignment horizontal="right"/>
    </xf>
    <xf numFmtId="3" fontId="42" fillId="16" borderId="42" xfId="0" applyNumberFormat="1" applyFont="1" applyFill="1" applyBorder="1" applyProtection="1"/>
    <xf numFmtId="3" fontId="42" fillId="16" borderId="43" xfId="0" applyNumberFormat="1" applyFont="1" applyFill="1" applyBorder="1" applyAlignment="1" applyProtection="1"/>
    <xf numFmtId="0" fontId="42" fillId="16" borderId="6" xfId="0" applyFont="1" applyFill="1" applyBorder="1" applyAlignment="1">
      <alignment vertical="center" wrapText="1"/>
    </xf>
    <xf numFmtId="0" fontId="42" fillId="16" borderId="38" xfId="0" applyFont="1" applyFill="1" applyBorder="1" applyAlignment="1">
      <alignment horizontal="center" vertical="center" wrapText="1"/>
    </xf>
    <xf numFmtId="0" fontId="42" fillId="16" borderId="59" xfId="0" applyFont="1" applyFill="1" applyBorder="1" applyAlignment="1">
      <alignment horizontal="center"/>
    </xf>
    <xf numFmtId="3" fontId="42" fillId="16" borderId="58" xfId="14" applyNumberFormat="1" applyFont="1" applyFill="1" applyBorder="1"/>
    <xf numFmtId="3" fontId="42" fillId="16" borderId="19" xfId="14" applyNumberFormat="1" applyFont="1" applyFill="1" applyBorder="1"/>
    <xf numFmtId="0" fontId="49" fillId="16" borderId="8" xfId="0" applyFont="1" applyFill="1" applyBorder="1"/>
    <xf numFmtId="0" fontId="42" fillId="16" borderId="30" xfId="0" applyFont="1" applyFill="1" applyBorder="1" applyAlignment="1"/>
    <xf numFmtId="0" fontId="42" fillId="16" borderId="31" xfId="0" applyFont="1" applyFill="1" applyBorder="1"/>
    <xf numFmtId="0" fontId="42" fillId="16" borderId="31" xfId="0" applyFont="1" applyFill="1" applyBorder="1" applyAlignment="1">
      <alignment horizontal="left"/>
    </xf>
    <xf numFmtId="0" fontId="42" fillId="16" borderId="32" xfId="0" applyFont="1" applyFill="1" applyBorder="1" applyAlignment="1">
      <alignment horizontal="center"/>
    </xf>
    <xf numFmtId="0" fontId="42" fillId="16" borderId="33" xfId="0" applyFont="1" applyFill="1" applyBorder="1"/>
    <xf numFmtId="3" fontId="42" fillId="16" borderId="34" xfId="0" applyNumberFormat="1" applyFont="1" applyFill="1" applyBorder="1"/>
    <xf numFmtId="3" fontId="42" fillId="16" borderId="12" xfId="0" applyNumberFormat="1" applyFont="1" applyFill="1" applyBorder="1"/>
    <xf numFmtId="3" fontId="42" fillId="16" borderId="13" xfId="0" applyNumberFormat="1" applyFont="1" applyFill="1" applyBorder="1"/>
    <xf numFmtId="3" fontId="42" fillId="16" borderId="52" xfId="0" applyNumberFormat="1" applyFont="1" applyFill="1" applyBorder="1"/>
    <xf numFmtId="0" fontId="42" fillId="16" borderId="29" xfId="0" applyFont="1" applyFill="1" applyBorder="1" applyAlignment="1">
      <alignment horizontal="left"/>
    </xf>
    <xf numFmtId="0" fontId="42" fillId="16" borderId="8" xfId="0" applyFont="1" applyFill="1" applyBorder="1"/>
    <xf numFmtId="0" fontId="42" fillId="16" borderId="23" xfId="0" applyFont="1" applyFill="1" applyBorder="1"/>
    <xf numFmtId="0" fontId="42" fillId="16" borderId="22" xfId="0" applyFont="1" applyFill="1" applyBorder="1"/>
    <xf numFmtId="0" fontId="42" fillId="16" borderId="7" xfId="0" applyFont="1" applyFill="1" applyBorder="1" applyAlignment="1">
      <alignment horizontal="left"/>
    </xf>
    <xf numFmtId="1" fontId="42" fillId="16" borderId="8" xfId="0" applyNumberFormat="1" applyFont="1" applyFill="1" applyBorder="1"/>
    <xf numFmtId="1" fontId="42" fillId="16" borderId="23" xfId="0" applyNumberFormat="1" applyFont="1" applyFill="1" applyBorder="1"/>
    <xf numFmtId="1" fontId="42" fillId="16" borderId="22" xfId="0" applyNumberFormat="1" applyFont="1" applyFill="1" applyBorder="1"/>
    <xf numFmtId="0" fontId="49" fillId="36" borderId="44" xfId="0" applyFont="1" applyFill="1" applyBorder="1" applyAlignment="1">
      <alignment horizontal="center"/>
    </xf>
    <xf numFmtId="0" fontId="49" fillId="36" borderId="45" xfId="0" applyFont="1" applyFill="1" applyBorder="1" applyAlignment="1">
      <alignment horizontal="center"/>
    </xf>
    <xf numFmtId="0" fontId="49" fillId="36" borderId="46" xfId="0" applyFont="1" applyFill="1" applyBorder="1" applyAlignment="1">
      <alignment horizontal="center"/>
    </xf>
    <xf numFmtId="0" fontId="49" fillId="36" borderId="47" xfId="0" applyFont="1" applyFill="1" applyBorder="1"/>
    <xf numFmtId="3" fontId="42" fillId="36" borderId="34" xfId="0" applyNumberFormat="1" applyFont="1" applyFill="1" applyBorder="1" applyAlignment="1">
      <alignment horizontal="right"/>
    </xf>
    <xf numFmtId="3" fontId="42" fillId="36" borderId="35" xfId="0" applyNumberFormat="1" applyFont="1" applyFill="1" applyBorder="1" applyAlignment="1">
      <alignment horizontal="right"/>
    </xf>
    <xf numFmtId="3" fontId="42" fillId="36" borderId="12" xfId="0" applyNumberFormat="1" applyFont="1" applyFill="1" applyBorder="1" applyAlignment="1">
      <alignment horizontal="right"/>
    </xf>
    <xf numFmtId="3" fontId="42" fillId="36" borderId="36" xfId="0" applyNumberFormat="1" applyFont="1" applyFill="1" applyBorder="1" applyAlignment="1">
      <alignment horizontal="right"/>
    </xf>
    <xf numFmtId="0" fontId="42" fillId="36" borderId="6" xfId="0" applyFont="1" applyFill="1" applyBorder="1" applyAlignment="1"/>
    <xf numFmtId="0" fontId="49" fillId="36" borderId="48" xfId="0" applyFont="1" applyFill="1" applyBorder="1" applyAlignment="1">
      <alignment horizontal="center"/>
    </xf>
    <xf numFmtId="0" fontId="49" fillId="36" borderId="31" xfId="0" applyFont="1" applyFill="1" applyBorder="1" applyAlignment="1">
      <alignment horizontal="center"/>
    </xf>
    <xf numFmtId="0" fontId="49" fillId="36" borderId="49" xfId="0" applyFont="1" applyFill="1" applyBorder="1" applyAlignment="1">
      <alignment horizontal="center"/>
    </xf>
    <xf numFmtId="0" fontId="49" fillId="36" borderId="40" xfId="0" applyFont="1" applyFill="1" applyBorder="1" applyAlignment="1">
      <alignment horizontal="center"/>
    </xf>
    <xf numFmtId="3" fontId="42" fillId="36" borderId="19" xfId="0" applyNumberFormat="1" applyFont="1" applyFill="1" applyBorder="1" applyAlignment="1">
      <alignment horizontal="right"/>
    </xf>
    <xf numFmtId="0" fontId="42" fillId="36" borderId="22" xfId="0" applyFont="1" applyFill="1" applyBorder="1" applyProtection="1"/>
    <xf numFmtId="3" fontId="42" fillId="36" borderId="41" xfId="0" applyNumberFormat="1" applyFont="1" applyFill="1" applyBorder="1" applyAlignment="1" applyProtection="1">
      <alignment horizontal="right"/>
    </xf>
    <xf numFmtId="3" fontId="42" fillId="36" borderId="42" xfId="0" applyNumberFormat="1" applyFont="1" applyFill="1" applyBorder="1" applyAlignment="1" applyProtection="1">
      <alignment horizontal="right"/>
    </xf>
    <xf numFmtId="3" fontId="42" fillId="36" borderId="42" xfId="0" applyNumberFormat="1" applyFont="1" applyFill="1" applyBorder="1" applyProtection="1"/>
    <xf numFmtId="3" fontId="42" fillId="36" borderId="43" xfId="0" applyNumberFormat="1" applyFont="1" applyFill="1" applyBorder="1" applyAlignment="1" applyProtection="1"/>
    <xf numFmtId="3" fontId="50" fillId="36" borderId="42" xfId="0" applyNumberFormat="1" applyFont="1" applyFill="1" applyBorder="1" applyAlignment="1" applyProtection="1">
      <alignment horizontal="right"/>
    </xf>
    <xf numFmtId="0" fontId="42" fillId="36" borderId="6" xfId="0" applyFont="1" applyFill="1" applyBorder="1" applyAlignment="1">
      <alignment vertical="center" wrapText="1"/>
    </xf>
    <xf numFmtId="0" fontId="42" fillId="36" borderId="38" xfId="0" applyFont="1" applyFill="1" applyBorder="1" applyAlignment="1">
      <alignment horizontal="center" vertical="center" wrapText="1"/>
    </xf>
    <xf numFmtId="0" fontId="42" fillId="36" borderId="39" xfId="0" applyFont="1" applyFill="1" applyBorder="1" applyAlignment="1">
      <alignment horizontal="center" wrapText="1"/>
    </xf>
    <xf numFmtId="0" fontId="42" fillId="36" borderId="59" xfId="0" applyFont="1" applyFill="1" applyBorder="1" applyAlignment="1">
      <alignment horizontal="center"/>
    </xf>
    <xf numFmtId="3" fontId="42" fillId="36" borderId="58" xfId="14" applyNumberFormat="1" applyFont="1" applyFill="1" applyBorder="1"/>
    <xf numFmtId="3" fontId="42" fillId="36" borderId="19" xfId="14" applyNumberFormat="1" applyFont="1" applyFill="1" applyBorder="1"/>
    <xf numFmtId="0" fontId="49" fillId="36" borderId="8" xfId="0" applyFont="1" applyFill="1" applyBorder="1"/>
    <xf numFmtId="0" fontId="42" fillId="36" borderId="30" xfId="0" applyFont="1" applyFill="1" applyBorder="1" applyAlignment="1"/>
    <xf numFmtId="0" fontId="42" fillId="36" borderId="31" xfId="0" applyFont="1" applyFill="1" applyBorder="1"/>
    <xf numFmtId="0" fontId="42" fillId="36" borderId="31" xfId="0" applyFont="1" applyFill="1" applyBorder="1" applyAlignment="1">
      <alignment horizontal="left"/>
    </xf>
    <xf numFmtId="0" fontId="42" fillId="36" borderId="32" xfId="0" applyFont="1" applyFill="1" applyBorder="1" applyAlignment="1">
      <alignment horizontal="center"/>
    </xf>
    <xf numFmtId="0" fontId="42" fillId="36" borderId="33" xfId="0" applyFont="1" applyFill="1" applyBorder="1"/>
    <xf numFmtId="3" fontId="42" fillId="36" borderId="34" xfId="0" applyNumberFormat="1" applyFont="1" applyFill="1" applyBorder="1"/>
    <xf numFmtId="3" fontId="42" fillId="36" borderId="12" xfId="0" applyNumberFormat="1" applyFont="1" applyFill="1" applyBorder="1"/>
    <xf numFmtId="3" fontId="42" fillId="36" borderId="13" xfId="0" applyNumberFormat="1" applyFont="1" applyFill="1" applyBorder="1"/>
    <xf numFmtId="3" fontId="42" fillId="36" borderId="52" xfId="0" applyNumberFormat="1" applyFont="1" applyFill="1" applyBorder="1"/>
    <xf numFmtId="0" fontId="42" fillId="36" borderId="29" xfId="0" applyFont="1" applyFill="1" applyBorder="1" applyAlignment="1">
      <alignment horizontal="left"/>
    </xf>
    <xf numFmtId="0" fontId="42" fillId="36" borderId="8" xfId="0" applyFont="1" applyFill="1" applyBorder="1"/>
    <xf numFmtId="0" fontId="42" fillId="36" borderId="23" xfId="0" applyFont="1" applyFill="1" applyBorder="1"/>
    <xf numFmtId="0" fontId="42" fillId="36" borderId="22" xfId="0" applyFont="1" applyFill="1" applyBorder="1"/>
    <xf numFmtId="0" fontId="42" fillId="36" borderId="7" xfId="0" applyFont="1" applyFill="1" applyBorder="1" applyAlignment="1">
      <alignment horizontal="left"/>
    </xf>
    <xf numFmtId="1" fontId="42" fillId="36" borderId="8" xfId="0" applyNumberFormat="1" applyFont="1" applyFill="1" applyBorder="1"/>
    <xf numFmtId="1" fontId="42" fillId="36" borderId="23" xfId="0" applyNumberFormat="1" applyFont="1" applyFill="1" applyBorder="1"/>
    <xf numFmtId="1" fontId="42" fillId="36" borderId="22" xfId="0" applyNumberFormat="1" applyFont="1" applyFill="1" applyBorder="1"/>
    <xf numFmtId="0" fontId="49" fillId="25" borderId="44" xfId="0" applyFont="1" applyFill="1" applyBorder="1" applyAlignment="1">
      <alignment horizontal="center"/>
    </xf>
    <xf numFmtId="0" fontId="49" fillId="25" borderId="45" xfId="0" applyFont="1" applyFill="1" applyBorder="1" applyAlignment="1">
      <alignment horizontal="center"/>
    </xf>
    <xf numFmtId="0" fontId="49" fillId="25" borderId="46" xfId="0" applyFont="1" applyFill="1" applyBorder="1" applyAlignment="1">
      <alignment horizontal="center"/>
    </xf>
    <xf numFmtId="0" fontId="49" fillId="25" borderId="47" xfId="0" applyFont="1" applyFill="1" applyBorder="1"/>
    <xf numFmtId="3" fontId="42" fillId="25" borderId="34" xfId="0" applyNumberFormat="1" applyFont="1" applyFill="1" applyBorder="1" applyAlignment="1">
      <alignment horizontal="right"/>
    </xf>
    <xf numFmtId="3" fontId="42" fillId="25" borderId="35" xfId="0" applyNumberFormat="1" applyFont="1" applyFill="1" applyBorder="1" applyAlignment="1">
      <alignment horizontal="right"/>
    </xf>
    <xf numFmtId="3" fontId="42" fillId="25" borderId="12" xfId="0" applyNumberFormat="1" applyFont="1" applyFill="1" applyBorder="1" applyAlignment="1">
      <alignment horizontal="right"/>
    </xf>
    <xf numFmtId="3" fontId="42" fillId="25" borderId="36" xfId="0" applyNumberFormat="1" applyFont="1" applyFill="1" applyBorder="1" applyAlignment="1">
      <alignment horizontal="right"/>
    </xf>
    <xf numFmtId="0" fontId="42" fillId="25" borderId="6" xfId="0" applyFont="1" applyFill="1" applyBorder="1" applyAlignment="1"/>
    <xf numFmtId="0" fontId="49" fillId="25" borderId="48" xfId="0" applyFont="1" applyFill="1" applyBorder="1" applyAlignment="1">
      <alignment horizontal="center"/>
    </xf>
    <xf numFmtId="0" fontId="49" fillId="25" borderId="31" xfId="0" applyFont="1" applyFill="1" applyBorder="1" applyAlignment="1">
      <alignment horizontal="center"/>
    </xf>
    <xf numFmtId="0" fontId="49" fillId="25" borderId="49" xfId="0" applyFont="1" applyFill="1" applyBorder="1" applyAlignment="1">
      <alignment horizontal="center"/>
    </xf>
    <xf numFmtId="0" fontId="49" fillId="25" borderId="40" xfId="0" applyFont="1" applyFill="1" applyBorder="1" applyAlignment="1">
      <alignment horizontal="center"/>
    </xf>
    <xf numFmtId="3" fontId="42" fillId="25" borderId="19" xfId="0" applyNumberFormat="1" applyFont="1" applyFill="1" applyBorder="1" applyAlignment="1">
      <alignment horizontal="right"/>
    </xf>
    <xf numFmtId="3" fontId="42" fillId="25" borderId="41" xfId="0" applyNumberFormat="1" applyFont="1" applyFill="1" applyBorder="1" applyAlignment="1" applyProtection="1">
      <alignment horizontal="right"/>
    </xf>
    <xf numFmtId="3" fontId="42" fillId="25" borderId="42" xfId="0" applyNumberFormat="1" applyFont="1" applyFill="1" applyBorder="1" applyAlignment="1" applyProtection="1">
      <alignment horizontal="right"/>
    </xf>
    <xf numFmtId="3" fontId="42" fillId="25" borderId="42" xfId="0" applyNumberFormat="1" applyFont="1" applyFill="1" applyBorder="1" applyProtection="1"/>
    <xf numFmtId="3" fontId="42" fillId="25" borderId="43" xfId="0" applyNumberFormat="1" applyFont="1" applyFill="1" applyBorder="1" applyAlignment="1" applyProtection="1"/>
    <xf numFmtId="3" fontId="50" fillId="25" borderId="42" xfId="0" applyNumberFormat="1" applyFont="1" applyFill="1" applyBorder="1" applyAlignment="1" applyProtection="1">
      <alignment horizontal="right"/>
    </xf>
    <xf numFmtId="0" fontId="42" fillId="25" borderId="6" xfId="0" applyFont="1" applyFill="1" applyBorder="1" applyAlignment="1">
      <alignment vertical="center" wrapText="1"/>
    </xf>
    <xf numFmtId="0" fontId="42" fillId="25" borderId="38" xfId="0" applyFont="1" applyFill="1" applyBorder="1" applyAlignment="1">
      <alignment horizontal="center" vertical="center" wrapText="1"/>
    </xf>
    <xf numFmtId="0" fontId="42" fillId="25" borderId="59" xfId="0" applyFont="1" applyFill="1" applyBorder="1" applyAlignment="1">
      <alignment horizontal="center"/>
    </xf>
    <xf numFmtId="3" fontId="42" fillId="25" borderId="58" xfId="14" applyNumberFormat="1" applyFont="1" applyFill="1" applyBorder="1"/>
    <xf numFmtId="3" fontId="42" fillId="25" borderId="19" xfId="14" applyNumberFormat="1" applyFont="1" applyFill="1" applyBorder="1"/>
    <xf numFmtId="0" fontId="49" fillId="25" borderId="8" xfId="0" applyFont="1" applyFill="1" applyBorder="1"/>
    <xf numFmtId="0" fontId="42" fillId="25" borderId="30" xfId="0" applyFont="1" applyFill="1" applyBorder="1" applyAlignment="1"/>
    <xf numFmtId="0" fontId="42" fillId="25" borderId="31" xfId="0" applyFont="1" applyFill="1" applyBorder="1"/>
    <xf numFmtId="0" fontId="42" fillId="25" borderId="31" xfId="0" applyFont="1" applyFill="1" applyBorder="1" applyAlignment="1">
      <alignment horizontal="left"/>
    </xf>
    <xf numFmtId="0" fontId="42" fillId="25" borderId="32" xfId="0" applyFont="1" applyFill="1" applyBorder="1" applyAlignment="1">
      <alignment horizontal="center"/>
    </xf>
    <xf numFmtId="0" fontId="42" fillId="25" borderId="33" xfId="0" applyFont="1" applyFill="1" applyBorder="1"/>
    <xf numFmtId="3" fontId="42" fillId="25" borderId="34" xfId="0" applyNumberFormat="1" applyFont="1" applyFill="1" applyBorder="1"/>
    <xf numFmtId="3" fontId="42" fillId="25" borderId="12" xfId="0" applyNumberFormat="1" applyFont="1" applyFill="1" applyBorder="1"/>
    <xf numFmtId="3" fontId="42" fillId="25" borderId="13" xfId="0" applyNumberFormat="1" applyFont="1" applyFill="1" applyBorder="1"/>
    <xf numFmtId="3" fontId="42" fillId="25" borderId="52" xfId="0" applyNumberFormat="1" applyFont="1" applyFill="1" applyBorder="1"/>
    <xf numFmtId="0" fontId="42" fillId="25" borderId="29" xfId="0" applyFont="1" applyFill="1" applyBorder="1" applyAlignment="1">
      <alignment horizontal="left"/>
    </xf>
    <xf numFmtId="0" fontId="42" fillId="25" borderId="8" xfId="0" applyFont="1" applyFill="1" applyBorder="1"/>
    <xf numFmtId="0" fontId="42" fillId="25" borderId="23" xfId="0" applyFont="1" applyFill="1" applyBorder="1"/>
    <xf numFmtId="0" fontId="42" fillId="25" borderId="22" xfId="0" applyFont="1" applyFill="1" applyBorder="1"/>
    <xf numFmtId="0" fontId="42" fillId="25" borderId="7" xfId="0" applyFont="1" applyFill="1" applyBorder="1" applyAlignment="1">
      <alignment horizontal="left"/>
    </xf>
    <xf numFmtId="1" fontId="42" fillId="25" borderId="8" xfId="0" applyNumberFormat="1" applyFont="1" applyFill="1" applyBorder="1"/>
    <xf numFmtId="1" fontId="42" fillId="25" borderId="23" xfId="0" applyNumberFormat="1" applyFont="1" applyFill="1" applyBorder="1"/>
    <xf numFmtId="1" fontId="42" fillId="25" borderId="22" xfId="0" applyNumberFormat="1" applyFont="1" applyFill="1" applyBorder="1"/>
    <xf numFmtId="0" fontId="46" fillId="37" borderId="44" xfId="0" applyFont="1" applyFill="1" applyBorder="1" applyAlignment="1">
      <alignment horizontal="center"/>
    </xf>
    <xf numFmtId="0" fontId="46" fillId="37" borderId="45" xfId="0" applyFont="1" applyFill="1" applyBorder="1" applyAlignment="1">
      <alignment horizontal="center"/>
    </xf>
    <xf numFmtId="0" fontId="46" fillId="37" borderId="46" xfId="0" applyFont="1" applyFill="1" applyBorder="1" applyAlignment="1">
      <alignment horizontal="center"/>
    </xf>
    <xf numFmtId="0" fontId="46" fillId="37" borderId="47" xfId="0" applyFont="1" applyFill="1" applyBorder="1"/>
    <xf numFmtId="3" fontId="47" fillId="37" borderId="34" xfId="0" applyNumberFormat="1" applyFont="1" applyFill="1" applyBorder="1" applyAlignment="1">
      <alignment horizontal="right"/>
    </xf>
    <xf numFmtId="3" fontId="47" fillId="37" borderId="35" xfId="0" applyNumberFormat="1" applyFont="1" applyFill="1" applyBorder="1" applyAlignment="1">
      <alignment horizontal="right"/>
    </xf>
    <xf numFmtId="3" fontId="47" fillId="37" borderId="12" xfId="0" applyNumberFormat="1" applyFont="1" applyFill="1" applyBorder="1" applyAlignment="1">
      <alignment horizontal="right"/>
    </xf>
    <xf numFmtId="3" fontId="47" fillId="37" borderId="36" xfId="0" applyNumberFormat="1" applyFont="1" applyFill="1" applyBorder="1" applyAlignment="1">
      <alignment horizontal="right"/>
    </xf>
    <xf numFmtId="0" fontId="47" fillId="37" borderId="6" xfId="0" applyFont="1" applyFill="1" applyBorder="1" applyAlignment="1"/>
    <xf numFmtId="0" fontId="46" fillId="37" borderId="48" xfId="0" applyFont="1" applyFill="1" applyBorder="1" applyAlignment="1">
      <alignment horizontal="center"/>
    </xf>
    <xf numFmtId="0" fontId="46" fillId="37" borderId="31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3" fontId="47" fillId="37" borderId="19" xfId="0" applyNumberFormat="1" applyFont="1" applyFill="1" applyBorder="1" applyAlignment="1">
      <alignment horizontal="right"/>
    </xf>
    <xf numFmtId="0" fontId="47" fillId="37" borderId="22" xfId="0" applyFont="1" applyFill="1" applyBorder="1" applyProtection="1"/>
    <xf numFmtId="3" fontId="47" fillId="37" borderId="41" xfId="0" applyNumberFormat="1" applyFont="1" applyFill="1" applyBorder="1" applyAlignment="1" applyProtection="1">
      <alignment horizontal="right"/>
    </xf>
    <xf numFmtId="3" fontId="47" fillId="37" borderId="42" xfId="0" applyNumberFormat="1" applyFont="1" applyFill="1" applyBorder="1" applyAlignment="1" applyProtection="1">
      <alignment horizontal="right"/>
    </xf>
    <xf numFmtId="3" fontId="47" fillId="37" borderId="42" xfId="0" applyNumberFormat="1" applyFont="1" applyFill="1" applyBorder="1" applyProtection="1"/>
    <xf numFmtId="3" fontId="47" fillId="37" borderId="43" xfId="0" applyNumberFormat="1" applyFont="1" applyFill="1" applyBorder="1" applyAlignment="1" applyProtection="1"/>
    <xf numFmtId="3" fontId="48" fillId="37" borderId="42" xfId="0" applyNumberFormat="1" applyFont="1" applyFill="1" applyBorder="1" applyAlignment="1" applyProtection="1">
      <alignment horizontal="right"/>
    </xf>
    <xf numFmtId="0" fontId="47" fillId="37" borderId="6" xfId="0" applyFont="1" applyFill="1" applyBorder="1" applyAlignment="1">
      <alignment vertical="center" wrapText="1"/>
    </xf>
    <xf numFmtId="0" fontId="47" fillId="37" borderId="38" xfId="0" applyFont="1" applyFill="1" applyBorder="1" applyAlignment="1">
      <alignment horizontal="center" vertical="center" wrapText="1"/>
    </xf>
    <xf numFmtId="0" fontId="47" fillId="37" borderId="39" xfId="0" applyFont="1" applyFill="1" applyBorder="1" applyAlignment="1">
      <alignment horizontal="center" wrapText="1"/>
    </xf>
    <xf numFmtId="0" fontId="47" fillId="37" borderId="59" xfId="0" applyFont="1" applyFill="1" applyBorder="1" applyAlignment="1">
      <alignment horizontal="center"/>
    </xf>
    <xf numFmtId="3" fontId="47" fillId="37" borderId="58" xfId="14" applyNumberFormat="1" applyFont="1" applyFill="1" applyBorder="1"/>
    <xf numFmtId="3" fontId="47" fillId="37" borderId="19" xfId="14" applyNumberFormat="1" applyFont="1" applyFill="1" applyBorder="1"/>
    <xf numFmtId="0" fontId="46" fillId="37" borderId="8" xfId="0" applyFont="1" applyFill="1" applyBorder="1"/>
    <xf numFmtId="0" fontId="47" fillId="37" borderId="30" xfId="0" applyFont="1" applyFill="1" applyBorder="1" applyAlignment="1"/>
    <xf numFmtId="0" fontId="47" fillId="37" borderId="31" xfId="0" applyFont="1" applyFill="1" applyBorder="1"/>
    <xf numFmtId="0" fontId="47" fillId="37" borderId="31" xfId="0" applyFont="1" applyFill="1" applyBorder="1" applyAlignment="1">
      <alignment horizontal="left"/>
    </xf>
    <xf numFmtId="0" fontId="47" fillId="37" borderId="32" xfId="0" applyFont="1" applyFill="1" applyBorder="1" applyAlignment="1">
      <alignment horizontal="center"/>
    </xf>
    <xf numFmtId="0" fontId="47" fillId="37" borderId="33" xfId="0" applyFont="1" applyFill="1" applyBorder="1"/>
    <xf numFmtId="3" fontId="47" fillId="37" borderId="34" xfId="0" applyNumberFormat="1" applyFont="1" applyFill="1" applyBorder="1"/>
    <xf numFmtId="3" fontId="47" fillId="37" borderId="12" xfId="0" applyNumberFormat="1" applyFont="1" applyFill="1" applyBorder="1"/>
    <xf numFmtId="3" fontId="47" fillId="37" borderId="13" xfId="0" applyNumberFormat="1" applyFont="1" applyFill="1" applyBorder="1"/>
    <xf numFmtId="3" fontId="47" fillId="37" borderId="52" xfId="0" applyNumberFormat="1" applyFont="1" applyFill="1" applyBorder="1"/>
    <xf numFmtId="0" fontId="47" fillId="37" borderId="29" xfId="0" applyFont="1" applyFill="1" applyBorder="1" applyAlignment="1">
      <alignment horizontal="left"/>
    </xf>
    <xf numFmtId="0" fontId="47" fillId="37" borderId="8" xfId="0" applyFont="1" applyFill="1" applyBorder="1"/>
    <xf numFmtId="0" fontId="47" fillId="37" borderId="23" xfId="0" applyFont="1" applyFill="1" applyBorder="1"/>
    <xf numFmtId="0" fontId="47" fillId="37" borderId="22" xfId="0" applyFont="1" applyFill="1" applyBorder="1"/>
    <xf numFmtId="0" fontId="47" fillId="37" borderId="7" xfId="0" applyFont="1" applyFill="1" applyBorder="1" applyAlignment="1">
      <alignment horizontal="left"/>
    </xf>
    <xf numFmtId="1" fontId="47" fillId="37" borderId="8" xfId="0" applyNumberFormat="1" applyFont="1" applyFill="1" applyBorder="1"/>
    <xf numFmtId="1" fontId="47" fillId="37" borderId="23" xfId="0" applyNumberFormat="1" applyFont="1" applyFill="1" applyBorder="1"/>
    <xf numFmtId="1" fontId="47" fillId="37" borderId="22" xfId="0" applyNumberFormat="1" applyFont="1" applyFill="1" applyBorder="1"/>
    <xf numFmtId="0" fontId="0" fillId="0" borderId="0" xfId="0" applyAlignment="1">
      <alignment horizontal="right"/>
    </xf>
    <xf numFmtId="3" fontId="0" fillId="0" borderId="0" xfId="0" applyNumberFormat="1" applyProtection="1"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14" fontId="0" fillId="0" borderId="0" xfId="0" applyNumberFormat="1" applyProtection="1">
      <protection hidden="1"/>
    </xf>
    <xf numFmtId="0" fontId="31" fillId="10" borderId="64" xfId="7" applyBorder="1" applyAlignment="1" applyProtection="1">
      <alignment horizontal="center" vertical="center" textRotation="45" wrapText="1"/>
      <protection hidden="1"/>
    </xf>
    <xf numFmtId="0" fontId="31" fillId="11" borderId="64" xfId="8" applyBorder="1" applyAlignment="1" applyProtection="1">
      <alignment horizontal="center" vertical="center" textRotation="45" wrapText="1"/>
      <protection hidden="1"/>
    </xf>
    <xf numFmtId="0" fontId="31" fillId="12" borderId="64" xfId="9" applyBorder="1" applyAlignment="1" applyProtection="1">
      <alignment horizontal="center" vertical="center" textRotation="45" wrapText="1"/>
      <protection hidden="1"/>
    </xf>
    <xf numFmtId="0" fontId="31" fillId="13" borderId="64" xfId="10" applyBorder="1" applyAlignment="1" applyProtection="1">
      <alignment horizontal="center" vertical="center" textRotation="45" wrapText="1"/>
      <protection hidden="1"/>
    </xf>
    <xf numFmtId="0" fontId="31" fillId="14" borderId="64" xfId="11" applyBorder="1" applyAlignment="1" applyProtection="1">
      <alignment horizontal="center" vertical="center" textRotation="45" wrapText="1"/>
      <protection hidden="1"/>
    </xf>
    <xf numFmtId="0" fontId="31" fillId="15" borderId="64" xfId="12" applyBorder="1" applyAlignment="1" applyProtection="1">
      <alignment horizontal="center" vertical="center" textRotation="45" wrapText="1"/>
      <protection hidden="1"/>
    </xf>
    <xf numFmtId="0" fontId="31" fillId="4" borderId="64" xfId="1" applyBorder="1" applyAlignment="1" applyProtection="1">
      <alignment horizontal="center" vertical="center" textRotation="45" wrapText="1"/>
      <protection hidden="1"/>
    </xf>
    <xf numFmtId="0" fontId="31" fillId="5" borderId="64" xfId="2" applyBorder="1" applyAlignment="1" applyProtection="1">
      <alignment horizontal="center" vertical="center" textRotation="45" wrapText="1"/>
      <protection hidden="1"/>
    </xf>
    <xf numFmtId="0" fontId="31" fillId="6" borderId="64" xfId="3" applyBorder="1" applyAlignment="1" applyProtection="1">
      <alignment horizontal="center" vertical="center" textRotation="45" wrapText="1"/>
      <protection hidden="1"/>
    </xf>
    <xf numFmtId="0" fontId="31" fillId="7" borderId="64" xfId="4" applyBorder="1" applyAlignment="1" applyProtection="1">
      <alignment horizontal="center" vertical="center" textRotation="45" wrapText="1"/>
      <protection hidden="1"/>
    </xf>
    <xf numFmtId="0" fontId="31" fillId="8" borderId="64" xfId="5" applyBorder="1" applyAlignment="1" applyProtection="1">
      <alignment horizontal="center" vertical="center" textRotation="45" wrapText="1"/>
      <protection hidden="1"/>
    </xf>
    <xf numFmtId="0" fontId="31" fillId="9" borderId="64" xfId="6" applyBorder="1" applyAlignment="1" applyProtection="1">
      <alignment horizontal="center" vertical="center" textRotation="45" wrapText="1"/>
      <protection hidden="1"/>
    </xf>
    <xf numFmtId="18" fontId="0" fillId="0" borderId="0" xfId="0" applyNumberFormat="1"/>
    <xf numFmtId="3" fontId="0" fillId="0" borderId="0" xfId="0" applyNumberFormat="1"/>
    <xf numFmtId="0" fontId="35" fillId="0" borderId="0" xfId="0" applyFont="1"/>
    <xf numFmtId="3" fontId="51" fillId="32" borderId="29" xfId="14" applyNumberFormat="1" applyFont="1" applyFill="1" applyBorder="1"/>
    <xf numFmtId="3" fontId="51" fillId="32" borderId="8" xfId="14" applyNumberFormat="1" applyFont="1" applyFill="1" applyBorder="1"/>
    <xf numFmtId="3" fontId="51" fillId="32" borderId="23" xfId="14" applyNumberFormat="1" applyFont="1" applyFill="1" applyBorder="1"/>
    <xf numFmtId="3" fontId="52" fillId="16" borderId="29" xfId="14" applyNumberFormat="1" applyFont="1" applyFill="1" applyBorder="1"/>
    <xf numFmtId="3" fontId="52" fillId="16" borderId="8" xfId="14" applyNumberFormat="1" applyFont="1" applyFill="1" applyBorder="1"/>
    <xf numFmtId="3" fontId="52" fillId="16" borderId="23" xfId="14" applyNumberFormat="1" applyFont="1" applyFill="1" applyBorder="1"/>
    <xf numFmtId="3" fontId="52" fillId="25" borderId="29" xfId="14" applyNumberFormat="1" applyFont="1" applyFill="1" applyBorder="1"/>
    <xf numFmtId="3" fontId="52" fillId="25" borderId="8" xfId="14" applyNumberFormat="1" applyFont="1" applyFill="1" applyBorder="1"/>
    <xf numFmtId="3" fontId="52" fillId="25" borderId="23" xfId="14" applyNumberFormat="1" applyFont="1" applyFill="1" applyBorder="1"/>
    <xf numFmtId="3" fontId="52" fillId="25" borderId="56" xfId="14" applyNumberFormat="1" applyFont="1" applyFill="1" applyBorder="1"/>
    <xf numFmtId="4" fontId="52" fillId="25" borderId="23" xfId="14" applyNumberFormat="1" applyFont="1" applyFill="1" applyBorder="1"/>
    <xf numFmtId="3" fontId="52" fillId="36" borderId="29" xfId="14" applyNumberFormat="1" applyFont="1" applyFill="1" applyBorder="1"/>
    <xf numFmtId="3" fontId="52" fillId="36" borderId="8" xfId="14" applyNumberFormat="1" applyFont="1" applyFill="1" applyBorder="1"/>
    <xf numFmtId="3" fontId="52" fillId="36" borderId="23" xfId="14" applyNumberFormat="1" applyFont="1" applyFill="1" applyBorder="1"/>
    <xf numFmtId="3" fontId="52" fillId="36" borderId="56" xfId="14" applyNumberFormat="1" applyFont="1" applyFill="1" applyBorder="1"/>
    <xf numFmtId="4" fontId="52" fillId="36" borderId="23" xfId="14" applyNumberFormat="1" applyFont="1" applyFill="1" applyBorder="1"/>
    <xf numFmtId="3" fontId="52" fillId="36" borderId="22" xfId="14" applyNumberFormat="1" applyFont="1" applyFill="1" applyBorder="1"/>
    <xf numFmtId="4" fontId="51" fillId="37" borderId="23" xfId="14" applyNumberFormat="1" applyFont="1" applyFill="1" applyBorder="1"/>
    <xf numFmtId="3" fontId="51" fillId="37" borderId="29" xfId="14" applyNumberFormat="1" applyFont="1" applyFill="1" applyBorder="1"/>
    <xf numFmtId="3" fontId="51" fillId="37" borderId="8" xfId="14" applyNumberFormat="1" applyFont="1" applyFill="1" applyBorder="1"/>
    <xf numFmtId="3" fontId="51" fillId="37" borderId="23" xfId="14" applyNumberFormat="1" applyFont="1" applyFill="1" applyBorder="1"/>
    <xf numFmtId="3" fontId="51" fillId="37" borderId="56" xfId="14" applyNumberFormat="1" applyFont="1" applyFill="1" applyBorder="1"/>
    <xf numFmtId="3" fontId="53" fillId="32" borderId="2" xfId="14" applyNumberFormat="1" applyFont="1" applyFill="1" applyBorder="1" applyProtection="1">
      <protection locked="0"/>
    </xf>
    <xf numFmtId="165" fontId="53" fillId="32" borderId="2" xfId="14" applyNumberFormat="1" applyFont="1" applyFill="1" applyBorder="1" applyAlignment="1" applyProtection="1">
      <protection locked="0"/>
    </xf>
    <xf numFmtId="165" fontId="53" fillId="32" borderId="2" xfId="14" applyNumberFormat="1" applyFont="1" applyFill="1" applyBorder="1" applyProtection="1">
      <protection locked="0"/>
    </xf>
    <xf numFmtId="3" fontId="51" fillId="32" borderId="56" xfId="14" applyNumberFormat="1" applyFont="1" applyFill="1" applyBorder="1" applyProtection="1">
      <protection locked="0"/>
    </xf>
    <xf numFmtId="4" fontId="51" fillId="32" borderId="23" xfId="14" applyNumberFormat="1" applyFont="1" applyFill="1" applyBorder="1" applyProtection="1">
      <protection locked="0"/>
    </xf>
    <xf numFmtId="3" fontId="51" fillId="32" borderId="23" xfId="14" applyNumberFormat="1" applyFont="1" applyFill="1" applyBorder="1" applyProtection="1">
      <protection locked="0"/>
    </xf>
    <xf numFmtId="4" fontId="51" fillId="32" borderId="22" xfId="14" applyNumberFormat="1" applyFont="1" applyFill="1" applyBorder="1" applyProtection="1">
      <protection locked="0"/>
    </xf>
    <xf numFmtId="0" fontId="31" fillId="19" borderId="0" xfId="0" applyFont="1" applyFill="1"/>
    <xf numFmtId="0" fontId="31" fillId="0" borderId="0" xfId="0" applyFont="1"/>
    <xf numFmtId="3" fontId="40" fillId="16" borderId="2" xfId="14" applyNumberFormat="1" applyFont="1" applyFill="1" applyBorder="1" applyProtection="1">
      <protection locked="0"/>
    </xf>
    <xf numFmtId="165" fontId="40" fillId="16" borderId="2" xfId="14" applyNumberFormat="1" applyFont="1" applyFill="1" applyBorder="1" applyAlignment="1" applyProtection="1">
      <protection locked="0"/>
    </xf>
    <xf numFmtId="165" fontId="40" fillId="16" borderId="2" xfId="14" applyNumberFormat="1" applyFont="1" applyFill="1" applyBorder="1" applyProtection="1">
      <protection locked="0"/>
    </xf>
    <xf numFmtId="3" fontId="52" fillId="16" borderId="56" xfId="14" applyNumberFormat="1" applyFont="1" applyFill="1" applyBorder="1" applyProtection="1">
      <protection locked="0"/>
    </xf>
    <xf numFmtId="4" fontId="52" fillId="16" borderId="23" xfId="14" applyNumberFormat="1" applyFont="1" applyFill="1" applyBorder="1" applyProtection="1">
      <protection locked="0"/>
    </xf>
    <xf numFmtId="3" fontId="52" fillId="16" borderId="23" xfId="14" applyNumberFormat="1" applyFont="1" applyFill="1" applyBorder="1" applyProtection="1">
      <protection locked="0"/>
    </xf>
    <xf numFmtId="3" fontId="52" fillId="16" borderId="22" xfId="14" applyNumberFormat="1" applyFont="1" applyFill="1" applyBorder="1" applyProtection="1">
      <protection locked="0"/>
    </xf>
    <xf numFmtId="3" fontId="40" fillId="36" borderId="2" xfId="14" applyNumberFormat="1" applyFont="1" applyFill="1" applyBorder="1" applyProtection="1">
      <protection locked="0"/>
    </xf>
    <xf numFmtId="165" fontId="40" fillId="36" borderId="2" xfId="14" applyNumberFormat="1" applyFont="1" applyFill="1" applyBorder="1" applyAlignment="1" applyProtection="1">
      <protection locked="0"/>
    </xf>
    <xf numFmtId="165" fontId="40" fillId="36" borderId="2" xfId="14" applyNumberFormat="1" applyFont="1" applyFill="1" applyBorder="1" applyProtection="1">
      <protection locked="0"/>
    </xf>
    <xf numFmtId="3" fontId="40" fillId="25" borderId="2" xfId="14" applyNumberFormat="1" applyFont="1" applyFill="1" applyBorder="1" applyProtection="1">
      <protection locked="0"/>
    </xf>
    <xf numFmtId="165" fontId="40" fillId="25" borderId="2" xfId="14" applyNumberFormat="1" applyFont="1" applyFill="1" applyBorder="1" applyAlignment="1" applyProtection="1">
      <protection locked="0"/>
    </xf>
    <xf numFmtId="165" fontId="40" fillId="25" borderId="2" xfId="14" applyNumberFormat="1" applyFont="1" applyFill="1" applyBorder="1" applyProtection="1">
      <protection locked="0"/>
    </xf>
    <xf numFmtId="3" fontId="53" fillId="37" borderId="2" xfId="14" applyNumberFormat="1" applyFont="1" applyFill="1" applyBorder="1" applyProtection="1">
      <protection locked="0"/>
    </xf>
    <xf numFmtId="165" fontId="53" fillId="37" borderId="2" xfId="14" applyNumberFormat="1" applyFont="1" applyFill="1" applyBorder="1" applyAlignment="1" applyProtection="1">
      <protection locked="0"/>
    </xf>
    <xf numFmtId="165" fontId="53" fillId="37" borderId="2" xfId="14" applyNumberFormat="1" applyFont="1" applyFill="1" applyBorder="1" applyProtection="1">
      <protection locked="0"/>
    </xf>
    <xf numFmtId="4" fontId="52" fillId="25" borderId="22" xfId="14" applyNumberFormat="1" applyFont="1" applyFill="1" applyBorder="1"/>
    <xf numFmtId="4" fontId="51" fillId="37" borderId="22" xfId="14" applyNumberFormat="1" applyFont="1" applyFill="1" applyBorder="1"/>
    <xf numFmtId="3" fontId="17" fillId="16" borderId="42" xfId="0" applyNumberFormat="1" applyFont="1" applyFill="1" applyBorder="1" applyAlignment="1" applyProtection="1">
      <alignment horizontal="right"/>
      <protection locked="0"/>
    </xf>
    <xf numFmtId="3" fontId="17" fillId="16" borderId="42" xfId="0" applyNumberFormat="1" applyFont="1" applyFill="1" applyBorder="1" applyProtection="1">
      <protection locked="0"/>
    </xf>
    <xf numFmtId="3" fontId="17" fillId="16" borderId="43" xfId="0" applyNumberFormat="1" applyFont="1" applyFill="1" applyBorder="1" applyAlignment="1" applyProtection="1">
      <protection locked="0"/>
    </xf>
    <xf numFmtId="3" fontId="10" fillId="0" borderId="0" xfId="0" applyNumberFormat="1" applyFont="1" applyBorder="1"/>
    <xf numFmtId="3" fontId="21" fillId="38" borderId="2" xfId="0" applyNumberFormat="1" applyFont="1" applyFill="1" applyBorder="1" applyAlignment="1" applyProtection="1">
      <alignment horizontal="right"/>
    </xf>
    <xf numFmtId="3" fontId="18" fillId="38" borderId="2" xfId="0" applyNumberFormat="1" applyFont="1" applyFill="1" applyBorder="1" applyAlignment="1" applyProtection="1">
      <alignment horizontal="right"/>
    </xf>
    <xf numFmtId="3" fontId="18" fillId="38" borderId="40" xfId="0" applyNumberFormat="1" applyFont="1" applyFill="1" applyBorder="1" applyAlignment="1" applyProtection="1">
      <alignment horizontal="right"/>
      <protection locked="0"/>
    </xf>
    <xf numFmtId="3" fontId="42" fillId="16" borderId="22" xfId="0" applyNumberFormat="1" applyFont="1" applyFill="1" applyBorder="1" applyProtection="1"/>
    <xf numFmtId="3" fontId="40" fillId="38" borderId="40" xfId="0" applyNumberFormat="1" applyFont="1" applyFill="1" applyBorder="1" applyAlignment="1" applyProtection="1">
      <alignment horizontal="right"/>
      <protection locked="0"/>
    </xf>
    <xf numFmtId="3" fontId="18" fillId="38" borderId="2" xfId="0" applyNumberFormat="1" applyFont="1" applyFill="1" applyBorder="1" applyAlignment="1" applyProtection="1">
      <alignment horizontal="right"/>
      <protection locked="0"/>
    </xf>
    <xf numFmtId="0" fontId="18" fillId="0" borderId="2" xfId="0" applyFont="1" applyBorder="1" applyAlignment="1">
      <alignment horizontal="left"/>
    </xf>
    <xf numFmtId="3" fontId="17" fillId="17" borderId="2" xfId="0" applyNumberFormat="1" applyFont="1" applyFill="1" applyBorder="1"/>
    <xf numFmtId="3" fontId="18" fillId="19" borderId="2" xfId="0" applyNumberFormat="1" applyFont="1" applyFill="1" applyBorder="1" applyAlignment="1" applyProtection="1">
      <alignment horizontal="right"/>
      <protection locked="0"/>
    </xf>
    <xf numFmtId="3" fontId="21" fillId="19" borderId="2" xfId="0" applyNumberFormat="1" applyFont="1" applyFill="1" applyBorder="1" applyAlignment="1" applyProtection="1">
      <alignment horizontal="right"/>
      <protection locked="0"/>
    </xf>
    <xf numFmtId="3" fontId="29" fillId="38" borderId="2" xfId="0" applyNumberFormat="1" applyFont="1" applyFill="1" applyBorder="1" applyAlignment="1" applyProtection="1">
      <alignment horizontal="right"/>
    </xf>
    <xf numFmtId="3" fontId="54" fillId="24" borderId="22" xfId="14" applyNumberFormat="1" applyFont="1" applyFill="1" applyBorder="1"/>
    <xf numFmtId="3" fontId="54" fillId="24" borderId="23" xfId="14" applyNumberFormat="1" applyFont="1" applyFill="1" applyBorder="1"/>
    <xf numFmtId="3" fontId="42" fillId="22" borderId="29" xfId="14" applyNumberFormat="1" applyFont="1" applyFill="1" applyBorder="1"/>
    <xf numFmtId="3" fontId="42" fillId="22" borderId="23" xfId="14" applyNumberFormat="1" applyFont="1" applyFill="1" applyBorder="1"/>
    <xf numFmtId="3" fontId="42" fillId="22" borderId="22" xfId="14" applyNumberFormat="1" applyFont="1" applyFill="1" applyBorder="1"/>
    <xf numFmtId="0" fontId="39" fillId="0" borderId="0" xfId="0" applyFont="1" applyFill="1" applyBorder="1" applyProtection="1">
      <protection locked="0"/>
    </xf>
    <xf numFmtId="3" fontId="17" fillId="0" borderId="0" xfId="0" applyNumberFormat="1" applyFont="1" applyBorder="1" applyAlignment="1"/>
    <xf numFmtId="3" fontId="17" fillId="0" borderId="16" xfId="0" applyNumberFormat="1" applyFont="1" applyBorder="1" applyAlignment="1"/>
    <xf numFmtId="3" fontId="54" fillId="24" borderId="29" xfId="14" applyNumberFormat="1" applyFont="1" applyFill="1" applyBorder="1"/>
    <xf numFmtId="0" fontId="39" fillId="0" borderId="27" xfId="0" applyFont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 applyProtection="1">
      <alignment horizontal="center" vertical="center"/>
      <protection locked="0"/>
    </xf>
    <xf numFmtId="0" fontId="39" fillId="0" borderId="18" xfId="0" applyFont="1" applyBorder="1" applyAlignment="1" applyProtection="1">
      <alignment horizontal="center" vertical="center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9" fillId="0" borderId="19" xfId="0" applyFont="1" applyBorder="1" applyAlignment="1" applyProtection="1">
      <alignment horizontal="center" vertical="center"/>
      <protection locked="0"/>
    </xf>
    <xf numFmtId="0" fontId="17" fillId="17" borderId="8" xfId="0" applyFont="1" applyFill="1" applyBorder="1" applyAlignment="1">
      <alignment horizontal="center" vertical="center"/>
    </xf>
    <xf numFmtId="0" fontId="39" fillId="0" borderId="44" xfId="0" applyFont="1" applyBorder="1" applyAlignment="1" applyProtection="1">
      <alignment horizontal="center" vertical="center"/>
      <protection locked="0"/>
    </xf>
    <xf numFmtId="0" fontId="39" fillId="0" borderId="51" xfId="0" applyFont="1" applyBorder="1" applyAlignment="1" applyProtection="1">
      <alignment horizontal="center" vertical="center"/>
      <protection locked="0"/>
    </xf>
    <xf numFmtId="0" fontId="39" fillId="0" borderId="45" xfId="0" applyFont="1" applyBorder="1" applyAlignment="1" applyProtection="1">
      <alignment horizontal="center" vertical="center"/>
      <protection locked="0"/>
    </xf>
    <xf numFmtId="1" fontId="17" fillId="17" borderId="8" xfId="0" applyNumberFormat="1" applyFont="1" applyFill="1" applyBorder="1" applyAlignment="1">
      <alignment horizontal="center" vertical="center"/>
    </xf>
    <xf numFmtId="3" fontId="17" fillId="22" borderId="43" xfId="0" quotePrefix="1" applyNumberFormat="1" applyFont="1" applyFill="1" applyBorder="1" applyAlignment="1" applyProtection="1">
      <protection locked="0"/>
    </xf>
    <xf numFmtId="0" fontId="0" fillId="0" borderId="11" xfId="0" applyBorder="1" applyAlignment="1" applyProtection="1">
      <alignment horizontal="left"/>
      <protection locked="0"/>
    </xf>
    <xf numFmtId="0" fontId="5" fillId="0" borderId="15" xfId="0" applyFont="1" applyBorder="1" applyAlignment="1">
      <alignment horizontal="center"/>
    </xf>
    <xf numFmtId="0" fontId="18" fillId="0" borderId="18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4" fillId="0" borderId="0" xfId="0" applyFont="1" applyAlignment="1" applyProtection="1">
      <alignment horizontal="left"/>
      <protection locked="0"/>
    </xf>
    <xf numFmtId="0" fontId="18" fillId="0" borderId="8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17" fillId="17" borderId="18" xfId="0" applyFont="1" applyFill="1" applyBorder="1" applyAlignment="1">
      <alignment horizontal="left"/>
    </xf>
    <xf numFmtId="0" fontId="17" fillId="17" borderId="2" xfId="0" applyFont="1" applyFill="1" applyBorder="1" applyAlignment="1">
      <alignment horizontal="left"/>
    </xf>
    <xf numFmtId="0" fontId="0" fillId="0" borderId="3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17" fillId="39" borderId="6" xfId="0" applyFont="1" applyFill="1" applyBorder="1" applyAlignment="1">
      <alignment horizontal="left"/>
    </xf>
    <xf numFmtId="0" fontId="17" fillId="39" borderId="60" xfId="0" applyFont="1" applyFill="1" applyBorder="1" applyAlignment="1">
      <alignment horizontal="left"/>
    </xf>
    <xf numFmtId="0" fontId="17" fillId="39" borderId="36" xfId="0" applyFont="1" applyFill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left"/>
    </xf>
    <xf numFmtId="0" fontId="18" fillId="0" borderId="3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5" fillId="0" borderId="0" xfId="0" applyFont="1" applyAlignment="1">
      <alignment horizontal="left"/>
    </xf>
    <xf numFmtId="0" fontId="17" fillId="18" borderId="28" xfId="0" applyFont="1" applyFill="1" applyBorder="1" applyAlignment="1">
      <alignment horizontal="center" wrapText="1"/>
    </xf>
    <xf numFmtId="0" fontId="17" fillId="18" borderId="2" xfId="0" applyFont="1" applyFill="1" applyBorder="1" applyAlignment="1">
      <alignment horizontal="center" wrapText="1"/>
    </xf>
    <xf numFmtId="0" fontId="20" fillId="0" borderId="0" xfId="0" applyFont="1" applyAlignment="1">
      <alignment horizontal="left"/>
    </xf>
    <xf numFmtId="3" fontId="17" fillId="18" borderId="61" xfId="0" applyNumberFormat="1" applyFont="1" applyFill="1" applyBorder="1" applyAlignment="1">
      <alignment horizontal="center"/>
    </xf>
    <xf numFmtId="3" fontId="17" fillId="18" borderId="37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17" borderId="55" xfId="0" applyFont="1" applyFill="1" applyBorder="1" applyAlignment="1">
      <alignment horizontal="center" vertical="center"/>
    </xf>
    <xf numFmtId="0" fontId="17" fillId="17" borderId="61" xfId="0" applyFont="1" applyFill="1" applyBorder="1" applyAlignment="1">
      <alignment horizontal="center" vertical="center"/>
    </xf>
    <xf numFmtId="0" fontId="17" fillId="17" borderId="37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164" fontId="17" fillId="17" borderId="2" xfId="14" applyNumberFormat="1" applyFont="1" applyFill="1" applyBorder="1" applyAlignment="1">
      <alignment horizontal="left"/>
    </xf>
    <xf numFmtId="164" fontId="17" fillId="17" borderId="19" xfId="14" applyNumberFormat="1" applyFont="1" applyFill="1" applyBorder="1" applyAlignment="1">
      <alignment horizontal="left"/>
    </xf>
    <xf numFmtId="164" fontId="15" fillId="0" borderId="54" xfId="15" applyFont="1" applyBorder="1" applyAlignment="1">
      <alignment horizontal="center"/>
    </xf>
    <xf numFmtId="164" fontId="15" fillId="0" borderId="53" xfId="15" applyFont="1" applyBorder="1" applyAlignment="1">
      <alignment horizontal="center"/>
    </xf>
    <xf numFmtId="164" fontId="15" fillId="0" borderId="52" xfId="15" applyFont="1" applyBorder="1" applyAlignment="1">
      <alignment horizontal="center"/>
    </xf>
    <xf numFmtId="0" fontId="17" fillId="18" borderId="55" xfId="0" applyFont="1" applyFill="1" applyBorder="1" applyAlignment="1">
      <alignment horizontal="center" vertical="center" wrapText="1"/>
    </xf>
    <xf numFmtId="0" fontId="17" fillId="18" borderId="37" xfId="0" applyFont="1" applyFill="1" applyBorder="1" applyAlignment="1">
      <alignment horizontal="center" vertical="center" wrapText="1"/>
    </xf>
    <xf numFmtId="0" fontId="35" fillId="17" borderId="27" xfId="0" applyFont="1" applyFill="1" applyBorder="1" applyAlignment="1">
      <alignment horizontal="center"/>
    </xf>
    <xf numFmtId="0" fontId="35" fillId="17" borderId="28" xfId="0" applyFont="1" applyFill="1" applyBorder="1" applyAlignment="1">
      <alignment horizontal="center"/>
    </xf>
    <xf numFmtId="0" fontId="35" fillId="17" borderId="21" xfId="0" applyFont="1" applyFill="1" applyBorder="1" applyAlignment="1">
      <alignment horizontal="center"/>
    </xf>
    <xf numFmtId="0" fontId="17" fillId="17" borderId="44" xfId="0" applyFont="1" applyFill="1" applyBorder="1" applyAlignment="1">
      <alignment horizontal="center" vertical="center"/>
    </xf>
    <xf numFmtId="0" fontId="17" fillId="17" borderId="46" xfId="0" applyFont="1" applyFill="1" applyBorder="1" applyAlignment="1">
      <alignment horizontal="center" vertical="center"/>
    </xf>
    <xf numFmtId="0" fontId="17" fillId="17" borderId="62" xfId="0" applyFont="1" applyFill="1" applyBorder="1" applyAlignment="1">
      <alignment horizontal="center" vertical="center"/>
    </xf>
    <xf numFmtId="164" fontId="40" fillId="0" borderId="2" xfId="14" applyNumberFormat="1" applyFont="1" applyBorder="1" applyAlignment="1" applyProtection="1">
      <alignment horizontal="left"/>
      <protection locked="0"/>
    </xf>
    <xf numFmtId="164" fontId="40" fillId="0" borderId="19" xfId="14" applyNumberFormat="1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18" borderId="63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18" borderId="28" xfId="0" applyFont="1" applyFill="1" applyBorder="1" applyAlignment="1">
      <alignment horizontal="center" vertical="center" wrapText="1"/>
    </xf>
    <xf numFmtId="0" fontId="17" fillId="18" borderId="2" xfId="0" applyFont="1" applyFill="1" applyBorder="1" applyAlignment="1">
      <alignment horizontal="center" vertical="center" wrapText="1"/>
    </xf>
    <xf numFmtId="0" fontId="10" fillId="18" borderId="27" xfId="0" applyFont="1" applyFill="1" applyBorder="1" applyAlignment="1">
      <alignment horizontal="left" vertical="center"/>
    </xf>
    <xf numFmtId="0" fontId="10" fillId="18" borderId="28" xfId="0" applyFont="1" applyFill="1" applyBorder="1" applyAlignment="1">
      <alignment horizontal="left" vertical="center"/>
    </xf>
    <xf numFmtId="0" fontId="10" fillId="18" borderId="26" xfId="0" applyFont="1" applyFill="1" applyBorder="1" applyAlignment="1">
      <alignment horizontal="left" vertical="center"/>
    </xf>
    <xf numFmtId="0" fontId="10" fillId="18" borderId="18" xfId="0" applyFont="1" applyFill="1" applyBorder="1" applyAlignment="1">
      <alignment horizontal="left" vertical="center"/>
    </xf>
    <xf numFmtId="0" fontId="10" fillId="18" borderId="2" xfId="0" applyFont="1" applyFill="1" applyBorder="1" applyAlignment="1">
      <alignment horizontal="left" vertical="center"/>
    </xf>
    <xf numFmtId="0" fontId="10" fillId="18" borderId="24" xfId="0" applyFont="1" applyFill="1" applyBorder="1" applyAlignment="1">
      <alignment horizontal="left" vertical="center"/>
    </xf>
    <xf numFmtId="0" fontId="19" fillId="0" borderId="11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left" wrapText="1"/>
      <protection locked="0"/>
    </xf>
    <xf numFmtId="0" fontId="10" fillId="18" borderId="55" xfId="0" applyFont="1" applyFill="1" applyBorder="1" applyAlignment="1">
      <alignment horizontal="center"/>
    </xf>
    <xf numFmtId="0" fontId="10" fillId="18" borderId="61" xfId="0" applyFont="1" applyFill="1" applyBorder="1" applyAlignment="1">
      <alignment horizontal="center"/>
    </xf>
    <xf numFmtId="0" fontId="10" fillId="18" borderId="52" xfId="0" applyFont="1" applyFill="1" applyBorder="1" applyAlignment="1">
      <alignment horizontal="left"/>
    </xf>
    <xf numFmtId="0" fontId="10" fillId="18" borderId="17" xfId="0" applyFont="1" applyFill="1" applyBorder="1" applyAlignment="1">
      <alignment horizontal="left"/>
    </xf>
    <xf numFmtId="0" fontId="10" fillId="18" borderId="34" xfId="0" applyFont="1" applyFill="1" applyBorder="1" applyAlignment="1">
      <alignment horizontal="center"/>
    </xf>
    <xf numFmtId="0" fontId="10" fillId="18" borderId="12" xfId="0" applyFont="1" applyFill="1" applyBorder="1" applyAlignment="1">
      <alignment horizontal="center"/>
    </xf>
    <xf numFmtId="0" fontId="4" fillId="0" borderId="11" xfId="0" applyFont="1" applyBorder="1" applyAlignment="1" applyProtection="1">
      <alignment horizontal="left"/>
      <protection locked="0"/>
    </xf>
    <xf numFmtId="0" fontId="17" fillId="18" borderId="54" xfId="0" applyFont="1" applyFill="1" applyBorder="1" applyAlignment="1">
      <alignment horizontal="left"/>
    </xf>
    <xf numFmtId="0" fontId="17" fillId="18" borderId="10" xfId="0" applyFont="1" applyFill="1" applyBorder="1" applyAlignment="1">
      <alignment horizontal="left"/>
    </xf>
    <xf numFmtId="0" fontId="17" fillId="18" borderId="60" xfId="0" applyFont="1" applyFill="1" applyBorder="1" applyAlignment="1">
      <alignment horizontal="center"/>
    </xf>
    <xf numFmtId="0" fontId="17" fillId="18" borderId="36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left"/>
    </xf>
    <xf numFmtId="0" fontId="18" fillId="0" borderId="23" xfId="0" applyFont="1" applyFill="1" applyBorder="1" applyAlignment="1">
      <alignment horizontal="left"/>
    </xf>
    <xf numFmtId="0" fontId="17" fillId="18" borderId="21" xfId="0" applyFont="1" applyFill="1" applyBorder="1" applyAlignment="1">
      <alignment horizontal="center" vertical="center" wrapText="1"/>
    </xf>
    <xf numFmtId="0" fontId="17" fillId="18" borderId="19" xfId="0" applyFont="1" applyFill="1" applyBorder="1" applyAlignment="1">
      <alignment horizontal="center" vertical="center" wrapText="1"/>
    </xf>
    <xf numFmtId="16" fontId="0" fillId="0" borderId="5" xfId="0" applyNumberFormat="1" applyFill="1" applyBorder="1" applyAlignment="1" applyProtection="1">
      <alignment horizontal="center"/>
      <protection locked="0"/>
    </xf>
    <xf numFmtId="16" fontId="0" fillId="0" borderId="20" xfId="0" applyNumberFormat="1" applyFill="1" applyBorder="1" applyAlignment="1" applyProtection="1">
      <alignment horizontal="center"/>
      <protection locked="0"/>
    </xf>
    <xf numFmtId="16" fontId="0" fillId="0" borderId="34" xfId="0" applyNumberFormat="1" applyFill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left" wrapText="1"/>
    </xf>
    <xf numFmtId="0" fontId="34" fillId="0" borderId="0" xfId="0" applyFont="1" applyAlignment="1" applyProtection="1">
      <alignment horizontal="left" vertical="center" wrapText="1"/>
    </xf>
    <xf numFmtId="0" fontId="10" fillId="17" borderId="2" xfId="0" applyFont="1" applyFill="1" applyBorder="1" applyAlignment="1">
      <alignment horizontal="left" vertical="center"/>
    </xf>
    <xf numFmtId="0" fontId="10" fillId="17" borderId="24" xfId="0" applyFont="1" applyFill="1" applyBorder="1" applyAlignment="1">
      <alignment horizontal="left" vertical="center"/>
    </xf>
    <xf numFmtId="0" fontId="10" fillId="17" borderId="31" xfId="0" applyFont="1" applyFill="1" applyBorder="1" applyAlignment="1">
      <alignment horizontal="left" vertical="center"/>
    </xf>
    <xf numFmtId="0" fontId="10" fillId="17" borderId="48" xfId="0" applyFont="1" applyFill="1" applyBorder="1" applyAlignment="1">
      <alignment horizontal="left" vertical="center"/>
    </xf>
    <xf numFmtId="0" fontId="15" fillId="0" borderId="0" xfId="0" applyFont="1" applyAlignment="1" applyProtection="1">
      <alignment horizontal="center" wrapText="1"/>
    </xf>
    <xf numFmtId="1" fontId="40" fillId="0" borderId="24" xfId="14" applyNumberFormat="1" applyFont="1" applyBorder="1" applyAlignment="1" applyProtection="1">
      <alignment horizontal="right"/>
      <protection locked="0"/>
    </xf>
    <xf numFmtId="1" fontId="40" fillId="0" borderId="12" xfId="14" applyNumberFormat="1" applyFont="1" applyBorder="1" applyAlignment="1" applyProtection="1">
      <alignment horizontal="right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alignment horizontal="center"/>
      <protection locked="0"/>
    </xf>
    <xf numFmtId="164" fontId="40" fillId="0" borderId="23" xfId="14" applyNumberFormat="1" applyFont="1" applyBorder="1" applyAlignment="1" applyProtection="1">
      <alignment horizontal="left"/>
      <protection locked="0"/>
    </xf>
    <xf numFmtId="164" fontId="40" fillId="0" borderId="22" xfId="14" applyNumberFormat="1" applyFont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1" xfId="0" applyFont="1" applyBorder="1" applyAlignment="1" applyProtection="1">
      <alignment horizontal="left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 applyProtection="1">
      <alignment horizontal="left"/>
    </xf>
    <xf numFmtId="0" fontId="18" fillId="0" borderId="11" xfId="0" applyFont="1" applyBorder="1" applyAlignment="1" applyProtection="1">
      <alignment horizontal="left" wrapText="1"/>
    </xf>
    <xf numFmtId="0" fontId="17" fillId="0" borderId="0" xfId="0" applyFont="1" applyAlignment="1" applyProtection="1">
      <alignment horizontal="center" wrapText="1"/>
    </xf>
    <xf numFmtId="0" fontId="17" fillId="20" borderId="60" xfId="0" quotePrefix="1" applyFont="1" applyFill="1" applyBorder="1" applyAlignment="1">
      <alignment horizontal="left"/>
    </xf>
    <xf numFmtId="0" fontId="17" fillId="20" borderId="36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56" xfId="0" applyFont="1" applyBorder="1" applyAlignment="1">
      <alignment horizontal="left"/>
    </xf>
    <xf numFmtId="0" fontId="18" fillId="0" borderId="0" xfId="0" applyFont="1" applyBorder="1" applyAlignment="1" applyProtection="1">
      <alignment horizontal="left"/>
    </xf>
    <xf numFmtId="0" fontId="17" fillId="17" borderId="3" xfId="0" applyFont="1" applyFill="1" applyBorder="1" applyAlignment="1">
      <alignment horizontal="left"/>
    </xf>
    <xf numFmtId="0" fontId="17" fillId="17" borderId="9" xfId="0" applyFont="1" applyFill="1" applyBorder="1" applyAlignment="1">
      <alignment horizontal="left"/>
    </xf>
    <xf numFmtId="0" fontId="17" fillId="17" borderId="25" xfId="0" applyFont="1" applyFill="1" applyBorder="1" applyAlignment="1">
      <alignment horizontal="left"/>
    </xf>
    <xf numFmtId="0" fontId="20" fillId="0" borderId="53" xfId="0" applyFont="1" applyBorder="1" applyAlignment="1">
      <alignment horizontal="left"/>
    </xf>
    <xf numFmtId="0" fontId="55" fillId="0" borderId="54" xfId="0" applyFont="1" applyBorder="1" applyAlignment="1">
      <alignment horizontal="left" vertical="top" wrapText="1"/>
    </xf>
    <xf numFmtId="0" fontId="55" fillId="0" borderId="53" xfId="0" applyFont="1" applyBorder="1" applyAlignment="1">
      <alignment horizontal="left" vertical="top" wrapText="1"/>
    </xf>
    <xf numFmtId="0" fontId="55" fillId="0" borderId="52" xfId="0" applyFont="1" applyBorder="1" applyAlignment="1">
      <alignment horizontal="left" vertical="top" wrapText="1"/>
    </xf>
    <xf numFmtId="0" fontId="55" fillId="0" borderId="1" xfId="0" applyFont="1" applyBorder="1" applyAlignment="1">
      <alignment horizontal="left" vertical="top" wrapText="1"/>
    </xf>
    <xf numFmtId="0" fontId="55" fillId="0" borderId="0" xfId="0" applyFont="1" applyBorder="1" applyAlignment="1">
      <alignment horizontal="left" vertical="top" wrapText="1"/>
    </xf>
    <xf numFmtId="0" fontId="55" fillId="0" borderId="16" xfId="0" applyFont="1" applyBorder="1" applyAlignment="1">
      <alignment horizontal="left" vertical="top" wrapText="1"/>
    </xf>
    <xf numFmtId="0" fontId="55" fillId="0" borderId="14" xfId="0" applyFont="1" applyBorder="1" applyAlignment="1">
      <alignment horizontal="left" vertical="top" wrapText="1"/>
    </xf>
    <xf numFmtId="0" fontId="55" fillId="0" borderId="15" xfId="0" applyFont="1" applyBorder="1" applyAlignment="1">
      <alignment horizontal="left" vertical="top" wrapText="1"/>
    </xf>
    <xf numFmtId="0" fontId="55" fillId="0" borderId="17" xfId="0" applyFont="1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55" fillId="0" borderId="54" xfId="0" applyFont="1" applyBorder="1" applyAlignment="1">
      <alignment horizontal="left" wrapText="1"/>
    </xf>
    <xf numFmtId="0" fontId="55" fillId="0" borderId="53" xfId="0" applyFont="1" applyBorder="1" applyAlignment="1">
      <alignment horizontal="left" wrapText="1"/>
    </xf>
    <xf numFmtId="0" fontId="55" fillId="0" borderId="52" xfId="0" applyFont="1" applyBorder="1" applyAlignment="1">
      <alignment horizontal="left" wrapText="1"/>
    </xf>
    <xf numFmtId="0" fontId="55" fillId="0" borderId="1" xfId="0" applyFont="1" applyBorder="1" applyAlignment="1">
      <alignment horizontal="left" wrapText="1"/>
    </xf>
    <xf numFmtId="0" fontId="55" fillId="0" borderId="0" xfId="0" applyFont="1" applyBorder="1" applyAlignment="1">
      <alignment horizontal="left" wrapText="1"/>
    </xf>
    <xf numFmtId="0" fontId="55" fillId="0" borderId="16" xfId="0" applyFont="1" applyBorder="1" applyAlignment="1">
      <alignment horizontal="left" wrapText="1"/>
    </xf>
    <xf numFmtId="0" fontId="55" fillId="0" borderId="14" xfId="0" applyFont="1" applyBorder="1" applyAlignment="1">
      <alignment horizontal="left" wrapText="1"/>
    </xf>
    <xf numFmtId="0" fontId="55" fillId="0" borderId="15" xfId="0" applyFont="1" applyBorder="1" applyAlignment="1">
      <alignment horizontal="left" wrapText="1"/>
    </xf>
    <xf numFmtId="0" fontId="55" fillId="0" borderId="17" xfId="0" applyFont="1" applyBorder="1" applyAlignment="1">
      <alignment horizontal="left" wrapText="1"/>
    </xf>
    <xf numFmtId="0" fontId="17" fillId="16" borderId="18" xfId="0" applyFont="1" applyFill="1" applyBorder="1" applyAlignment="1">
      <alignment horizontal="left"/>
    </xf>
    <xf numFmtId="0" fontId="17" fillId="16" borderId="2" xfId="0" applyFont="1" applyFill="1" applyBorder="1" applyAlignment="1">
      <alignment horizontal="left"/>
    </xf>
    <xf numFmtId="164" fontId="17" fillId="16" borderId="2" xfId="14" applyNumberFormat="1" applyFont="1" applyFill="1" applyBorder="1" applyAlignment="1">
      <alignment horizontal="left"/>
    </xf>
    <xf numFmtId="164" fontId="17" fillId="16" borderId="19" xfId="14" applyNumberFormat="1" applyFont="1" applyFill="1" applyBorder="1" applyAlignment="1">
      <alignment horizontal="left"/>
    </xf>
    <xf numFmtId="0" fontId="17" fillId="16" borderId="44" xfId="0" applyFont="1" applyFill="1" applyBorder="1" applyAlignment="1">
      <alignment horizontal="center" vertical="center"/>
    </xf>
    <xf numFmtId="0" fontId="17" fillId="16" borderId="46" xfId="0" applyFont="1" applyFill="1" applyBorder="1" applyAlignment="1">
      <alignment horizontal="center" vertical="center"/>
    </xf>
    <xf numFmtId="0" fontId="17" fillId="16" borderId="62" xfId="0" applyFont="1" applyFill="1" applyBorder="1" applyAlignment="1">
      <alignment horizontal="center" vertical="center"/>
    </xf>
    <xf numFmtId="3" fontId="17" fillId="16" borderId="61" xfId="0" applyNumberFormat="1" applyFont="1" applyFill="1" applyBorder="1" applyAlignment="1">
      <alignment horizontal="center"/>
    </xf>
    <xf numFmtId="3" fontId="17" fillId="16" borderId="37" xfId="0" applyNumberFormat="1" applyFont="1" applyFill="1" applyBorder="1" applyAlignment="1">
      <alignment horizontal="center"/>
    </xf>
    <xf numFmtId="0" fontId="17" fillId="16" borderId="28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center" vertical="center" wrapText="1"/>
    </xf>
    <xf numFmtId="0" fontId="17" fillId="16" borderId="28" xfId="0" applyFont="1" applyFill="1" applyBorder="1" applyAlignment="1">
      <alignment horizontal="center" wrapText="1"/>
    </xf>
    <xf numFmtId="0" fontId="17" fillId="16" borderId="2" xfId="0" applyFont="1" applyFill="1" applyBorder="1" applyAlignment="1">
      <alignment horizontal="center" wrapText="1"/>
    </xf>
    <xf numFmtId="0" fontId="35" fillId="16" borderId="27" xfId="0" applyFont="1" applyFill="1" applyBorder="1" applyAlignment="1">
      <alignment horizontal="center"/>
    </xf>
    <xf numFmtId="0" fontId="35" fillId="16" borderId="28" xfId="0" applyFont="1" applyFill="1" applyBorder="1" applyAlignment="1">
      <alignment horizontal="center"/>
    </xf>
    <xf numFmtId="0" fontId="35" fillId="16" borderId="21" xfId="0" applyFont="1" applyFill="1" applyBorder="1" applyAlignment="1">
      <alignment horizontal="center"/>
    </xf>
    <xf numFmtId="0" fontId="17" fillId="16" borderId="55" xfId="0" applyFont="1" applyFill="1" applyBorder="1" applyAlignment="1">
      <alignment horizontal="center" vertical="center"/>
    </xf>
    <xf numFmtId="0" fontId="17" fillId="16" borderId="61" xfId="0" applyFont="1" applyFill="1" applyBorder="1" applyAlignment="1">
      <alignment horizontal="center" vertical="center"/>
    </xf>
    <xf numFmtId="0" fontId="17" fillId="16" borderId="37" xfId="0" applyFont="1" applyFill="1" applyBorder="1" applyAlignment="1">
      <alignment horizontal="center" vertical="center"/>
    </xf>
    <xf numFmtId="0" fontId="17" fillId="16" borderId="21" xfId="0" applyFont="1" applyFill="1" applyBorder="1" applyAlignment="1">
      <alignment horizontal="center" vertical="center" wrapText="1"/>
    </xf>
    <xf numFmtId="0" fontId="17" fillId="16" borderId="19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left" vertical="center"/>
    </xf>
    <xf numFmtId="0" fontId="10" fillId="16" borderId="24" xfId="0" applyFont="1" applyFill="1" applyBorder="1" applyAlignment="1">
      <alignment horizontal="left" vertical="center"/>
    </xf>
    <xf numFmtId="0" fontId="10" fillId="16" borderId="31" xfId="0" applyFont="1" applyFill="1" applyBorder="1" applyAlignment="1">
      <alignment horizontal="left" vertical="center"/>
    </xf>
    <xf numFmtId="0" fontId="10" fillId="16" borderId="48" xfId="0" applyFont="1" applyFill="1" applyBorder="1" applyAlignment="1">
      <alignment horizontal="left" vertical="center"/>
    </xf>
    <xf numFmtId="0" fontId="17" fillId="16" borderId="54" xfId="0" applyFont="1" applyFill="1" applyBorder="1" applyAlignment="1">
      <alignment horizontal="left"/>
    </xf>
    <xf numFmtId="0" fontId="17" fillId="16" borderId="10" xfId="0" applyFont="1" applyFill="1" applyBorder="1" applyAlignment="1">
      <alignment horizontal="left"/>
    </xf>
    <xf numFmtId="0" fontId="17" fillId="16" borderId="55" xfId="0" applyFont="1" applyFill="1" applyBorder="1" applyAlignment="1">
      <alignment horizontal="center" vertical="center" wrapText="1"/>
    </xf>
    <xf numFmtId="0" fontId="17" fillId="16" borderId="37" xfId="0" applyFont="1" applyFill="1" applyBorder="1" applyAlignment="1">
      <alignment horizontal="center" vertical="center" wrapText="1"/>
    </xf>
    <xf numFmtId="0" fontId="17" fillId="16" borderId="60" xfId="0" applyFont="1" applyFill="1" applyBorder="1" applyAlignment="1">
      <alignment horizontal="center"/>
    </xf>
    <xf numFmtId="0" fontId="17" fillId="16" borderId="36" xfId="0" applyFont="1" applyFill="1" applyBorder="1" applyAlignment="1">
      <alignment horizontal="center"/>
    </xf>
    <xf numFmtId="0" fontId="17" fillId="16" borderId="63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0" fillId="16" borderId="55" xfId="0" applyFont="1" applyFill="1" applyBorder="1" applyAlignment="1">
      <alignment horizontal="center"/>
    </xf>
    <xf numFmtId="0" fontId="10" fillId="16" borderId="61" xfId="0" applyFont="1" applyFill="1" applyBorder="1" applyAlignment="1">
      <alignment horizontal="center"/>
    </xf>
    <xf numFmtId="0" fontId="10" fillId="16" borderId="52" xfId="0" applyFont="1" applyFill="1" applyBorder="1" applyAlignment="1">
      <alignment horizontal="left"/>
    </xf>
    <xf numFmtId="0" fontId="10" fillId="16" borderId="17" xfId="0" applyFont="1" applyFill="1" applyBorder="1" applyAlignment="1">
      <alignment horizontal="left"/>
    </xf>
    <xf numFmtId="0" fontId="10" fillId="16" borderId="27" xfId="0" applyFont="1" applyFill="1" applyBorder="1" applyAlignment="1">
      <alignment horizontal="left" vertical="center"/>
    </xf>
    <xf numFmtId="0" fontId="10" fillId="16" borderId="28" xfId="0" applyFont="1" applyFill="1" applyBorder="1" applyAlignment="1">
      <alignment horizontal="left" vertical="center"/>
    </xf>
    <xf numFmtId="0" fontId="10" fillId="16" borderId="26" xfId="0" applyFont="1" applyFill="1" applyBorder="1" applyAlignment="1">
      <alignment horizontal="left" vertical="center"/>
    </xf>
    <xf numFmtId="0" fontId="10" fillId="16" borderId="18" xfId="0" applyFont="1" applyFill="1" applyBorder="1" applyAlignment="1">
      <alignment horizontal="left" vertical="center"/>
    </xf>
    <xf numFmtId="0" fontId="10" fillId="16" borderId="34" xfId="0" applyFont="1" applyFill="1" applyBorder="1" applyAlignment="1">
      <alignment horizontal="center"/>
    </xf>
    <xf numFmtId="0" fontId="10" fillId="16" borderId="12" xfId="0" applyFont="1" applyFill="1" applyBorder="1" applyAlignment="1">
      <alignment horizontal="center"/>
    </xf>
    <xf numFmtId="0" fontId="17" fillId="23" borderId="18" xfId="0" applyFont="1" applyFill="1" applyBorder="1" applyAlignment="1">
      <alignment horizontal="left"/>
    </xf>
    <xf numFmtId="0" fontId="17" fillId="23" borderId="2" xfId="0" applyFont="1" applyFill="1" applyBorder="1" applyAlignment="1">
      <alignment horizontal="left"/>
    </xf>
    <xf numFmtId="164" fontId="17" fillId="23" borderId="2" xfId="14" applyNumberFormat="1" applyFont="1" applyFill="1" applyBorder="1" applyAlignment="1">
      <alignment horizontal="left"/>
    </xf>
    <xf numFmtId="164" fontId="17" fillId="23" borderId="19" xfId="14" applyNumberFormat="1" applyFont="1" applyFill="1" applyBorder="1" applyAlignment="1">
      <alignment horizontal="left"/>
    </xf>
    <xf numFmtId="0" fontId="17" fillId="23" borderId="44" xfId="0" applyFont="1" applyFill="1" applyBorder="1" applyAlignment="1">
      <alignment horizontal="center" vertical="center"/>
    </xf>
    <xf numFmtId="0" fontId="17" fillId="23" borderId="46" xfId="0" applyFont="1" applyFill="1" applyBorder="1" applyAlignment="1">
      <alignment horizontal="center" vertical="center"/>
    </xf>
    <xf numFmtId="0" fontId="17" fillId="23" borderId="62" xfId="0" applyFont="1" applyFill="1" applyBorder="1" applyAlignment="1">
      <alignment horizontal="center" vertical="center"/>
    </xf>
    <xf numFmtId="3" fontId="17" fillId="23" borderId="61" xfId="0" applyNumberFormat="1" applyFont="1" applyFill="1" applyBorder="1" applyAlignment="1">
      <alignment horizontal="center"/>
    </xf>
    <xf numFmtId="3" fontId="17" fillId="23" borderId="37" xfId="0" applyNumberFormat="1" applyFont="1" applyFill="1" applyBorder="1" applyAlignment="1">
      <alignment horizontal="center"/>
    </xf>
    <xf numFmtId="0" fontId="17" fillId="23" borderId="28" xfId="0" applyFont="1" applyFill="1" applyBorder="1" applyAlignment="1">
      <alignment horizontal="center" vertical="center" wrapText="1"/>
    </xf>
    <xf numFmtId="0" fontId="17" fillId="23" borderId="2" xfId="0" applyFont="1" applyFill="1" applyBorder="1" applyAlignment="1">
      <alignment horizontal="center" vertical="center" wrapText="1"/>
    </xf>
    <xf numFmtId="0" fontId="17" fillId="23" borderId="28" xfId="0" applyFont="1" applyFill="1" applyBorder="1" applyAlignment="1">
      <alignment horizontal="center" wrapText="1"/>
    </xf>
    <xf numFmtId="0" fontId="17" fillId="23" borderId="2" xfId="0" applyFont="1" applyFill="1" applyBorder="1" applyAlignment="1">
      <alignment horizontal="center" wrapText="1"/>
    </xf>
    <xf numFmtId="0" fontId="35" fillId="23" borderId="27" xfId="0" applyFont="1" applyFill="1" applyBorder="1" applyAlignment="1">
      <alignment horizontal="center"/>
    </xf>
    <xf numFmtId="0" fontId="35" fillId="23" borderId="28" xfId="0" applyFont="1" applyFill="1" applyBorder="1" applyAlignment="1">
      <alignment horizontal="center"/>
    </xf>
    <xf numFmtId="0" fontId="35" fillId="23" borderId="21" xfId="0" applyFont="1" applyFill="1" applyBorder="1" applyAlignment="1">
      <alignment horizontal="center"/>
    </xf>
    <xf numFmtId="0" fontId="17" fillId="23" borderId="55" xfId="0" applyFont="1" applyFill="1" applyBorder="1" applyAlignment="1">
      <alignment horizontal="center" vertical="center"/>
    </xf>
    <xf numFmtId="0" fontId="17" fillId="23" borderId="61" xfId="0" applyFont="1" applyFill="1" applyBorder="1" applyAlignment="1">
      <alignment horizontal="center" vertical="center"/>
    </xf>
    <xf numFmtId="0" fontId="17" fillId="23" borderId="37" xfId="0" applyFont="1" applyFill="1" applyBorder="1" applyAlignment="1">
      <alignment horizontal="center" vertical="center"/>
    </xf>
    <xf numFmtId="0" fontId="17" fillId="23" borderId="21" xfId="0" applyFont="1" applyFill="1" applyBorder="1" applyAlignment="1">
      <alignment horizontal="center" vertical="center" wrapText="1"/>
    </xf>
    <xf numFmtId="0" fontId="17" fillId="23" borderId="19" xfId="0" applyFont="1" applyFill="1" applyBorder="1" applyAlignment="1">
      <alignment horizontal="center" vertical="center" wrapText="1"/>
    </xf>
    <xf numFmtId="0" fontId="10" fillId="23" borderId="2" xfId="0" applyFont="1" applyFill="1" applyBorder="1" applyAlignment="1">
      <alignment horizontal="left" vertical="center"/>
    </xf>
    <xf numFmtId="0" fontId="10" fillId="23" borderId="24" xfId="0" applyFont="1" applyFill="1" applyBorder="1" applyAlignment="1">
      <alignment horizontal="left" vertical="center"/>
    </xf>
    <xf numFmtId="0" fontId="10" fillId="23" borderId="31" xfId="0" applyFont="1" applyFill="1" applyBorder="1" applyAlignment="1">
      <alignment horizontal="left" vertical="center"/>
    </xf>
    <xf numFmtId="0" fontId="10" fillId="23" borderId="48" xfId="0" applyFont="1" applyFill="1" applyBorder="1" applyAlignment="1">
      <alignment horizontal="left" vertical="center"/>
    </xf>
    <xf numFmtId="0" fontId="17" fillId="23" borderId="54" xfId="0" applyFont="1" applyFill="1" applyBorder="1" applyAlignment="1">
      <alignment horizontal="left"/>
    </xf>
    <xf numFmtId="0" fontId="17" fillId="23" borderId="10" xfId="0" applyFont="1" applyFill="1" applyBorder="1" applyAlignment="1">
      <alignment horizontal="left"/>
    </xf>
    <xf numFmtId="0" fontId="17" fillId="23" borderId="55" xfId="0" applyFont="1" applyFill="1" applyBorder="1" applyAlignment="1">
      <alignment horizontal="center" vertical="center" wrapText="1"/>
    </xf>
    <xf numFmtId="0" fontId="17" fillId="23" borderId="37" xfId="0" applyFont="1" applyFill="1" applyBorder="1" applyAlignment="1">
      <alignment horizontal="center" vertical="center" wrapText="1"/>
    </xf>
    <xf numFmtId="0" fontId="17" fillId="23" borderId="60" xfId="0" applyFont="1" applyFill="1" applyBorder="1" applyAlignment="1">
      <alignment horizontal="center"/>
    </xf>
    <xf numFmtId="0" fontId="17" fillId="23" borderId="36" xfId="0" applyFont="1" applyFill="1" applyBorder="1" applyAlignment="1">
      <alignment horizontal="center"/>
    </xf>
    <xf numFmtId="0" fontId="17" fillId="23" borderId="63" xfId="0" applyFont="1" applyFill="1" applyBorder="1" applyAlignment="1">
      <alignment horizontal="center" wrapText="1"/>
    </xf>
    <xf numFmtId="0" fontId="17" fillId="23" borderId="25" xfId="0" applyFont="1" applyFill="1" applyBorder="1" applyAlignment="1">
      <alignment horizontal="center" wrapText="1"/>
    </xf>
    <xf numFmtId="0" fontId="10" fillId="23" borderId="55" xfId="0" applyFont="1" applyFill="1" applyBorder="1" applyAlignment="1">
      <alignment horizontal="center"/>
    </xf>
    <xf numFmtId="0" fontId="10" fillId="23" borderId="61" xfId="0" applyFont="1" applyFill="1" applyBorder="1" applyAlignment="1">
      <alignment horizontal="center"/>
    </xf>
    <xf numFmtId="0" fontId="10" fillId="23" borderId="52" xfId="0" applyFont="1" applyFill="1" applyBorder="1" applyAlignment="1">
      <alignment horizontal="left"/>
    </xf>
    <xf numFmtId="0" fontId="10" fillId="23" borderId="17" xfId="0" applyFont="1" applyFill="1" applyBorder="1" applyAlignment="1">
      <alignment horizontal="left"/>
    </xf>
    <xf numFmtId="0" fontId="10" fillId="23" borderId="27" xfId="0" applyFont="1" applyFill="1" applyBorder="1" applyAlignment="1">
      <alignment horizontal="left" vertical="center"/>
    </xf>
    <xf numFmtId="0" fontId="10" fillId="23" borderId="28" xfId="0" applyFont="1" applyFill="1" applyBorder="1" applyAlignment="1">
      <alignment horizontal="left" vertical="center"/>
    </xf>
    <xf numFmtId="0" fontId="10" fillId="23" borderId="26" xfId="0" applyFont="1" applyFill="1" applyBorder="1" applyAlignment="1">
      <alignment horizontal="left" vertical="center"/>
    </xf>
    <xf numFmtId="0" fontId="10" fillId="23" borderId="18" xfId="0" applyFont="1" applyFill="1" applyBorder="1" applyAlignment="1">
      <alignment horizontal="left" vertical="center"/>
    </xf>
    <xf numFmtId="0" fontId="10" fillId="23" borderId="34" xfId="0" applyFont="1" applyFill="1" applyBorder="1" applyAlignment="1">
      <alignment horizontal="center"/>
    </xf>
    <xf numFmtId="0" fontId="10" fillId="23" borderId="12" xfId="0" applyFont="1" applyFill="1" applyBorder="1" applyAlignment="1">
      <alignment horizontal="center"/>
    </xf>
    <xf numFmtId="0" fontId="17" fillId="24" borderId="18" xfId="0" applyFont="1" applyFill="1" applyBorder="1" applyAlignment="1">
      <alignment horizontal="left"/>
    </xf>
    <xf numFmtId="0" fontId="17" fillId="24" borderId="2" xfId="0" applyFont="1" applyFill="1" applyBorder="1" applyAlignment="1">
      <alignment horizontal="left"/>
    </xf>
    <xf numFmtId="164" fontId="17" fillId="24" borderId="2" xfId="14" applyNumberFormat="1" applyFont="1" applyFill="1" applyBorder="1" applyAlignment="1">
      <alignment horizontal="left"/>
    </xf>
    <xf numFmtId="164" fontId="17" fillId="24" borderId="19" xfId="14" applyNumberFormat="1" applyFont="1" applyFill="1" applyBorder="1" applyAlignment="1">
      <alignment horizontal="left"/>
    </xf>
    <xf numFmtId="0" fontId="17" fillId="24" borderId="44" xfId="0" applyFont="1" applyFill="1" applyBorder="1" applyAlignment="1">
      <alignment horizontal="center" vertical="center"/>
    </xf>
    <xf numFmtId="0" fontId="17" fillId="24" borderId="46" xfId="0" applyFont="1" applyFill="1" applyBorder="1" applyAlignment="1">
      <alignment horizontal="center" vertical="center"/>
    </xf>
    <xf numFmtId="0" fontId="17" fillId="24" borderId="62" xfId="0" applyFont="1" applyFill="1" applyBorder="1" applyAlignment="1">
      <alignment horizontal="center" vertical="center"/>
    </xf>
    <xf numFmtId="3" fontId="17" fillId="24" borderId="61" xfId="0" applyNumberFormat="1" applyFont="1" applyFill="1" applyBorder="1" applyAlignment="1">
      <alignment horizontal="center"/>
    </xf>
    <xf numFmtId="3" fontId="17" fillId="24" borderId="37" xfId="0" applyNumberFormat="1" applyFont="1" applyFill="1" applyBorder="1" applyAlignment="1">
      <alignment horizontal="center"/>
    </xf>
    <xf numFmtId="0" fontId="17" fillId="24" borderId="28" xfId="0" applyFont="1" applyFill="1" applyBorder="1" applyAlignment="1">
      <alignment horizontal="center" vertical="center" wrapText="1"/>
    </xf>
    <xf numFmtId="0" fontId="17" fillId="24" borderId="2" xfId="0" applyFont="1" applyFill="1" applyBorder="1" applyAlignment="1">
      <alignment horizontal="center" vertical="center" wrapText="1"/>
    </xf>
    <xf numFmtId="0" fontId="17" fillId="24" borderId="28" xfId="0" applyFont="1" applyFill="1" applyBorder="1" applyAlignment="1">
      <alignment horizontal="center" wrapText="1"/>
    </xf>
    <xf numFmtId="0" fontId="17" fillId="24" borderId="2" xfId="0" applyFont="1" applyFill="1" applyBorder="1" applyAlignment="1">
      <alignment horizontal="center" wrapText="1"/>
    </xf>
    <xf numFmtId="0" fontId="35" fillId="24" borderId="27" xfId="0" applyFont="1" applyFill="1" applyBorder="1" applyAlignment="1">
      <alignment horizontal="center"/>
    </xf>
    <xf numFmtId="0" fontId="35" fillId="24" borderId="28" xfId="0" applyFont="1" applyFill="1" applyBorder="1" applyAlignment="1">
      <alignment horizontal="center"/>
    </xf>
    <xf numFmtId="0" fontId="35" fillId="24" borderId="21" xfId="0" applyFont="1" applyFill="1" applyBorder="1" applyAlignment="1">
      <alignment horizontal="center"/>
    </xf>
    <xf numFmtId="0" fontId="17" fillId="24" borderId="55" xfId="0" applyFont="1" applyFill="1" applyBorder="1" applyAlignment="1">
      <alignment horizontal="center" vertical="center"/>
    </xf>
    <xf numFmtId="0" fontId="17" fillId="24" borderId="61" xfId="0" applyFont="1" applyFill="1" applyBorder="1" applyAlignment="1">
      <alignment horizontal="center" vertical="center"/>
    </xf>
    <xf numFmtId="0" fontId="17" fillId="24" borderId="37" xfId="0" applyFont="1" applyFill="1" applyBorder="1" applyAlignment="1">
      <alignment horizontal="center" vertical="center"/>
    </xf>
    <xf numFmtId="0" fontId="17" fillId="24" borderId="21" xfId="0" applyFont="1" applyFill="1" applyBorder="1" applyAlignment="1">
      <alignment horizontal="center" vertical="center" wrapText="1"/>
    </xf>
    <xf numFmtId="0" fontId="17" fillId="24" borderId="19" xfId="0" applyFont="1" applyFill="1" applyBorder="1" applyAlignment="1">
      <alignment horizontal="center" vertical="center" wrapText="1"/>
    </xf>
    <xf numFmtId="0" fontId="10" fillId="24" borderId="2" xfId="0" applyFont="1" applyFill="1" applyBorder="1" applyAlignment="1">
      <alignment horizontal="left" vertical="center"/>
    </xf>
    <xf numFmtId="0" fontId="10" fillId="24" borderId="24" xfId="0" applyFont="1" applyFill="1" applyBorder="1" applyAlignment="1">
      <alignment horizontal="left" vertical="center"/>
    </xf>
    <xf numFmtId="0" fontId="10" fillId="24" borderId="31" xfId="0" applyFont="1" applyFill="1" applyBorder="1" applyAlignment="1">
      <alignment horizontal="left" vertical="center"/>
    </xf>
    <xf numFmtId="0" fontId="10" fillId="24" borderId="48" xfId="0" applyFont="1" applyFill="1" applyBorder="1" applyAlignment="1">
      <alignment horizontal="left" vertical="center"/>
    </xf>
    <xf numFmtId="0" fontId="17" fillId="24" borderId="54" xfId="0" applyFont="1" applyFill="1" applyBorder="1" applyAlignment="1">
      <alignment horizontal="left"/>
    </xf>
    <xf numFmtId="0" fontId="17" fillId="24" borderId="10" xfId="0" applyFont="1" applyFill="1" applyBorder="1" applyAlignment="1">
      <alignment horizontal="left"/>
    </xf>
    <xf numFmtId="0" fontId="17" fillId="24" borderId="55" xfId="0" applyFont="1" applyFill="1" applyBorder="1" applyAlignment="1">
      <alignment horizontal="center" vertical="center" wrapText="1"/>
    </xf>
    <xf numFmtId="0" fontId="17" fillId="24" borderId="37" xfId="0" applyFont="1" applyFill="1" applyBorder="1" applyAlignment="1">
      <alignment horizontal="center" vertical="center" wrapText="1"/>
    </xf>
    <xf numFmtId="0" fontId="17" fillId="24" borderId="60" xfId="0" applyFont="1" applyFill="1" applyBorder="1" applyAlignment="1">
      <alignment horizontal="center"/>
    </xf>
    <xf numFmtId="0" fontId="17" fillId="24" borderId="36" xfId="0" applyFont="1" applyFill="1" applyBorder="1" applyAlignment="1">
      <alignment horizontal="center"/>
    </xf>
    <xf numFmtId="0" fontId="17" fillId="24" borderId="63" xfId="0" applyFont="1" applyFill="1" applyBorder="1" applyAlignment="1">
      <alignment horizontal="center" wrapText="1"/>
    </xf>
    <xf numFmtId="0" fontId="17" fillId="24" borderId="25" xfId="0" applyFont="1" applyFill="1" applyBorder="1" applyAlignment="1">
      <alignment horizontal="center" wrapText="1"/>
    </xf>
    <xf numFmtId="0" fontId="10" fillId="24" borderId="55" xfId="0" applyFont="1" applyFill="1" applyBorder="1" applyAlignment="1">
      <alignment horizontal="center"/>
    </xf>
    <xf numFmtId="0" fontId="10" fillId="24" borderId="61" xfId="0" applyFont="1" applyFill="1" applyBorder="1" applyAlignment="1">
      <alignment horizontal="center"/>
    </xf>
    <xf numFmtId="0" fontId="10" fillId="24" borderId="52" xfId="0" applyFont="1" applyFill="1" applyBorder="1" applyAlignment="1">
      <alignment horizontal="left"/>
    </xf>
    <xf numFmtId="0" fontId="10" fillId="24" borderId="17" xfId="0" applyFont="1" applyFill="1" applyBorder="1" applyAlignment="1">
      <alignment horizontal="left"/>
    </xf>
    <xf numFmtId="0" fontId="10" fillId="24" borderId="27" xfId="0" applyFont="1" applyFill="1" applyBorder="1" applyAlignment="1">
      <alignment horizontal="left" vertical="center"/>
    </xf>
    <xf numFmtId="0" fontId="10" fillId="24" borderId="28" xfId="0" applyFont="1" applyFill="1" applyBorder="1" applyAlignment="1">
      <alignment horizontal="left" vertical="center"/>
    </xf>
    <xf numFmtId="0" fontId="10" fillId="24" borderId="26" xfId="0" applyFont="1" applyFill="1" applyBorder="1" applyAlignment="1">
      <alignment horizontal="left" vertical="center"/>
    </xf>
    <xf numFmtId="0" fontId="10" fillId="24" borderId="18" xfId="0" applyFont="1" applyFill="1" applyBorder="1" applyAlignment="1">
      <alignment horizontal="left" vertical="center"/>
    </xf>
    <xf numFmtId="0" fontId="10" fillId="24" borderId="34" xfId="0" applyFont="1" applyFill="1" applyBorder="1" applyAlignment="1">
      <alignment horizontal="center"/>
    </xf>
    <xf numFmtId="0" fontId="10" fillId="24" borderId="12" xfId="0" applyFont="1" applyFill="1" applyBorder="1" applyAlignment="1">
      <alignment horizontal="center"/>
    </xf>
    <xf numFmtId="0" fontId="17" fillId="22" borderId="18" xfId="0" applyFont="1" applyFill="1" applyBorder="1" applyAlignment="1">
      <alignment horizontal="left"/>
    </xf>
    <xf numFmtId="0" fontId="17" fillId="22" borderId="2" xfId="0" applyFont="1" applyFill="1" applyBorder="1" applyAlignment="1">
      <alignment horizontal="left"/>
    </xf>
    <xf numFmtId="164" fontId="17" fillId="22" borderId="2" xfId="14" applyNumberFormat="1" applyFont="1" applyFill="1" applyBorder="1" applyAlignment="1">
      <alignment horizontal="left"/>
    </xf>
    <xf numFmtId="164" fontId="17" fillId="22" borderId="19" xfId="14" applyNumberFormat="1" applyFont="1" applyFill="1" applyBorder="1" applyAlignment="1">
      <alignment horizontal="left"/>
    </xf>
    <xf numFmtId="0" fontId="17" fillId="22" borderId="44" xfId="0" applyFont="1" applyFill="1" applyBorder="1" applyAlignment="1">
      <alignment horizontal="center" vertical="center"/>
    </xf>
    <xf numFmtId="0" fontId="17" fillId="22" borderId="46" xfId="0" applyFont="1" applyFill="1" applyBorder="1" applyAlignment="1">
      <alignment horizontal="center" vertical="center"/>
    </xf>
    <xf numFmtId="0" fontId="17" fillId="22" borderId="62" xfId="0" applyFont="1" applyFill="1" applyBorder="1" applyAlignment="1">
      <alignment horizontal="center" vertical="center"/>
    </xf>
    <xf numFmtId="3" fontId="17" fillId="22" borderId="61" xfId="0" applyNumberFormat="1" applyFont="1" applyFill="1" applyBorder="1" applyAlignment="1">
      <alignment horizontal="center"/>
    </xf>
    <xf numFmtId="3" fontId="17" fillId="22" borderId="37" xfId="0" applyNumberFormat="1" applyFont="1" applyFill="1" applyBorder="1" applyAlignment="1">
      <alignment horizontal="center"/>
    </xf>
    <xf numFmtId="0" fontId="17" fillId="22" borderId="28" xfId="0" applyFont="1" applyFill="1" applyBorder="1" applyAlignment="1">
      <alignment horizontal="center" vertical="center" wrapText="1"/>
    </xf>
    <xf numFmtId="0" fontId="17" fillId="22" borderId="2" xfId="0" applyFont="1" applyFill="1" applyBorder="1" applyAlignment="1">
      <alignment horizontal="center" vertical="center" wrapText="1"/>
    </xf>
    <xf numFmtId="0" fontId="17" fillId="22" borderId="28" xfId="0" applyFont="1" applyFill="1" applyBorder="1" applyAlignment="1">
      <alignment horizontal="center" wrapText="1"/>
    </xf>
    <xf numFmtId="0" fontId="17" fillId="22" borderId="2" xfId="0" applyFont="1" applyFill="1" applyBorder="1" applyAlignment="1">
      <alignment horizontal="center" wrapText="1"/>
    </xf>
    <xf numFmtId="0" fontId="35" fillId="22" borderId="27" xfId="0" applyFont="1" applyFill="1" applyBorder="1" applyAlignment="1">
      <alignment horizontal="center"/>
    </xf>
    <xf numFmtId="0" fontId="35" fillId="22" borderId="28" xfId="0" applyFont="1" applyFill="1" applyBorder="1" applyAlignment="1">
      <alignment horizontal="center"/>
    </xf>
    <xf numFmtId="0" fontId="35" fillId="22" borderId="21" xfId="0" applyFont="1" applyFill="1" applyBorder="1" applyAlignment="1">
      <alignment horizontal="center"/>
    </xf>
    <xf numFmtId="0" fontId="17" fillId="22" borderId="55" xfId="0" applyFont="1" applyFill="1" applyBorder="1" applyAlignment="1">
      <alignment horizontal="center" vertical="center"/>
    </xf>
    <xf numFmtId="0" fontId="17" fillId="22" borderId="61" xfId="0" applyFont="1" applyFill="1" applyBorder="1" applyAlignment="1">
      <alignment horizontal="center" vertical="center"/>
    </xf>
    <xf numFmtId="0" fontId="17" fillId="22" borderId="37" xfId="0" applyFont="1" applyFill="1" applyBorder="1" applyAlignment="1">
      <alignment horizontal="center" vertical="center"/>
    </xf>
    <xf numFmtId="0" fontId="17" fillId="22" borderId="21" xfId="0" applyFont="1" applyFill="1" applyBorder="1" applyAlignment="1">
      <alignment horizontal="center" vertical="center" wrapText="1"/>
    </xf>
    <xf numFmtId="0" fontId="17" fillId="22" borderId="19" xfId="0" applyFont="1" applyFill="1" applyBorder="1" applyAlignment="1">
      <alignment horizontal="center" vertical="center" wrapText="1"/>
    </xf>
    <xf numFmtId="0" fontId="10" fillId="22" borderId="2" xfId="0" applyFont="1" applyFill="1" applyBorder="1" applyAlignment="1">
      <alignment horizontal="left" vertical="center"/>
    </xf>
    <xf numFmtId="0" fontId="10" fillId="22" borderId="24" xfId="0" applyFont="1" applyFill="1" applyBorder="1" applyAlignment="1">
      <alignment horizontal="left" vertical="center"/>
    </xf>
    <xf numFmtId="0" fontId="10" fillId="22" borderId="31" xfId="0" applyFont="1" applyFill="1" applyBorder="1" applyAlignment="1">
      <alignment horizontal="left" vertical="center"/>
    </xf>
    <xf numFmtId="0" fontId="10" fillId="22" borderId="48" xfId="0" applyFont="1" applyFill="1" applyBorder="1" applyAlignment="1">
      <alignment horizontal="left" vertical="center"/>
    </xf>
    <xf numFmtId="0" fontId="17" fillId="22" borderId="54" xfId="0" applyFont="1" applyFill="1" applyBorder="1" applyAlignment="1">
      <alignment horizontal="left"/>
    </xf>
    <xf numFmtId="0" fontId="17" fillId="22" borderId="10" xfId="0" applyFont="1" applyFill="1" applyBorder="1" applyAlignment="1">
      <alignment horizontal="left"/>
    </xf>
    <xf numFmtId="0" fontId="17" fillId="22" borderId="55" xfId="0" applyFont="1" applyFill="1" applyBorder="1" applyAlignment="1">
      <alignment horizontal="center" vertical="center" wrapText="1"/>
    </xf>
    <xf numFmtId="0" fontId="17" fillId="22" borderId="37" xfId="0" applyFont="1" applyFill="1" applyBorder="1" applyAlignment="1">
      <alignment horizontal="center" vertical="center" wrapText="1"/>
    </xf>
    <xf numFmtId="0" fontId="17" fillId="22" borderId="60" xfId="0" applyFont="1" applyFill="1" applyBorder="1" applyAlignment="1">
      <alignment horizontal="center"/>
    </xf>
    <xf numFmtId="0" fontId="17" fillId="22" borderId="36" xfId="0" applyFont="1" applyFill="1" applyBorder="1" applyAlignment="1">
      <alignment horizontal="center"/>
    </xf>
    <xf numFmtId="0" fontId="17" fillId="22" borderId="63" xfId="0" applyFont="1" applyFill="1" applyBorder="1" applyAlignment="1">
      <alignment horizontal="center" wrapText="1"/>
    </xf>
    <xf numFmtId="0" fontId="17" fillId="22" borderId="25" xfId="0" applyFont="1" applyFill="1" applyBorder="1" applyAlignment="1">
      <alignment horizontal="center" wrapText="1"/>
    </xf>
    <xf numFmtId="0" fontId="10" fillId="22" borderId="55" xfId="0" applyFont="1" applyFill="1" applyBorder="1" applyAlignment="1">
      <alignment horizontal="center"/>
    </xf>
    <xf numFmtId="0" fontId="10" fillId="22" borderId="61" xfId="0" applyFont="1" applyFill="1" applyBorder="1" applyAlignment="1">
      <alignment horizontal="center"/>
    </xf>
    <xf numFmtId="0" fontId="10" fillId="22" borderId="52" xfId="0" applyFont="1" applyFill="1" applyBorder="1" applyAlignment="1">
      <alignment horizontal="left"/>
    </xf>
    <xf numFmtId="0" fontId="10" fillId="22" borderId="17" xfId="0" applyFont="1" applyFill="1" applyBorder="1" applyAlignment="1">
      <alignment horizontal="left"/>
    </xf>
    <xf numFmtId="0" fontId="10" fillId="22" borderId="27" xfId="0" applyFont="1" applyFill="1" applyBorder="1" applyAlignment="1">
      <alignment horizontal="left" vertical="center"/>
    </xf>
    <xf numFmtId="0" fontId="10" fillId="22" borderId="28" xfId="0" applyFont="1" applyFill="1" applyBorder="1" applyAlignment="1">
      <alignment horizontal="left" vertical="center"/>
    </xf>
    <xf numFmtId="0" fontId="10" fillId="22" borderId="26" xfId="0" applyFont="1" applyFill="1" applyBorder="1" applyAlignment="1">
      <alignment horizontal="left" vertical="center"/>
    </xf>
    <xf numFmtId="0" fontId="10" fillId="22" borderId="18" xfId="0" applyFont="1" applyFill="1" applyBorder="1" applyAlignment="1">
      <alignment horizontal="left" vertical="center"/>
    </xf>
    <xf numFmtId="0" fontId="10" fillId="22" borderId="34" xfId="0" applyFont="1" applyFill="1" applyBorder="1" applyAlignment="1">
      <alignment horizontal="center"/>
    </xf>
    <xf numFmtId="0" fontId="10" fillId="22" borderId="12" xfId="0" applyFont="1" applyFill="1" applyBorder="1" applyAlignment="1">
      <alignment horizontal="center"/>
    </xf>
    <xf numFmtId="0" fontId="17" fillId="26" borderId="18" xfId="0" applyFont="1" applyFill="1" applyBorder="1" applyAlignment="1">
      <alignment horizontal="left"/>
    </xf>
    <xf numFmtId="0" fontId="17" fillId="26" borderId="2" xfId="0" applyFont="1" applyFill="1" applyBorder="1" applyAlignment="1">
      <alignment horizontal="left"/>
    </xf>
    <xf numFmtId="164" fontId="17" fillId="26" borderId="2" xfId="14" applyNumberFormat="1" applyFont="1" applyFill="1" applyBorder="1" applyAlignment="1">
      <alignment horizontal="left"/>
    </xf>
    <xf numFmtId="164" fontId="17" fillId="26" borderId="19" xfId="14" applyNumberFormat="1" applyFont="1" applyFill="1" applyBorder="1" applyAlignment="1">
      <alignment horizontal="left"/>
    </xf>
    <xf numFmtId="0" fontId="17" fillId="26" borderId="44" xfId="0" applyFont="1" applyFill="1" applyBorder="1" applyAlignment="1">
      <alignment horizontal="center" vertical="center"/>
    </xf>
    <xf numFmtId="0" fontId="17" fillId="26" borderId="46" xfId="0" applyFont="1" applyFill="1" applyBorder="1" applyAlignment="1">
      <alignment horizontal="center" vertical="center"/>
    </xf>
    <xf numFmtId="0" fontId="17" fillId="26" borderId="62" xfId="0" applyFont="1" applyFill="1" applyBorder="1" applyAlignment="1">
      <alignment horizontal="center" vertical="center"/>
    </xf>
    <xf numFmtId="3" fontId="17" fillId="26" borderId="61" xfId="0" applyNumberFormat="1" applyFont="1" applyFill="1" applyBorder="1" applyAlignment="1">
      <alignment horizontal="center"/>
    </xf>
    <xf numFmtId="3" fontId="17" fillId="26" borderId="37" xfId="0" applyNumberFormat="1" applyFont="1" applyFill="1" applyBorder="1" applyAlignment="1">
      <alignment horizontal="center"/>
    </xf>
    <xf numFmtId="0" fontId="17" fillId="26" borderId="28" xfId="0" applyFont="1" applyFill="1" applyBorder="1" applyAlignment="1">
      <alignment horizontal="center" vertical="center" wrapText="1"/>
    </xf>
    <xf numFmtId="0" fontId="17" fillId="26" borderId="2" xfId="0" applyFont="1" applyFill="1" applyBorder="1" applyAlignment="1">
      <alignment horizontal="center" vertical="center" wrapText="1"/>
    </xf>
    <xf numFmtId="0" fontId="17" fillId="26" borderId="28" xfId="0" applyFont="1" applyFill="1" applyBorder="1" applyAlignment="1">
      <alignment horizontal="center" wrapText="1"/>
    </xf>
    <xf numFmtId="0" fontId="17" fillId="26" borderId="2" xfId="0" applyFont="1" applyFill="1" applyBorder="1" applyAlignment="1">
      <alignment horizontal="center" wrapText="1"/>
    </xf>
    <xf numFmtId="0" fontId="35" fillId="26" borderId="27" xfId="0" applyFont="1" applyFill="1" applyBorder="1" applyAlignment="1">
      <alignment horizontal="center"/>
    </xf>
    <xf numFmtId="0" fontId="35" fillId="26" borderId="28" xfId="0" applyFont="1" applyFill="1" applyBorder="1" applyAlignment="1">
      <alignment horizontal="center"/>
    </xf>
    <xf numFmtId="0" fontId="35" fillId="26" borderId="21" xfId="0" applyFont="1" applyFill="1" applyBorder="1" applyAlignment="1">
      <alignment horizontal="center"/>
    </xf>
    <xf numFmtId="0" fontId="17" fillId="26" borderId="55" xfId="0" applyFont="1" applyFill="1" applyBorder="1" applyAlignment="1">
      <alignment horizontal="center" vertical="center"/>
    </xf>
    <xf numFmtId="0" fontId="17" fillId="26" borderId="61" xfId="0" applyFont="1" applyFill="1" applyBorder="1" applyAlignment="1">
      <alignment horizontal="center" vertical="center"/>
    </xf>
    <xf numFmtId="0" fontId="17" fillId="26" borderId="37" xfId="0" applyFont="1" applyFill="1" applyBorder="1" applyAlignment="1">
      <alignment horizontal="center" vertical="center"/>
    </xf>
    <xf numFmtId="0" fontId="17" fillId="26" borderId="21" xfId="0" applyFont="1" applyFill="1" applyBorder="1" applyAlignment="1">
      <alignment horizontal="center" vertical="center" wrapText="1"/>
    </xf>
    <xf numFmtId="0" fontId="17" fillId="26" borderId="19" xfId="0" applyFont="1" applyFill="1" applyBorder="1" applyAlignment="1">
      <alignment horizontal="center" vertical="center" wrapText="1"/>
    </xf>
    <xf numFmtId="0" fontId="10" fillId="26" borderId="2" xfId="0" applyFont="1" applyFill="1" applyBorder="1" applyAlignment="1">
      <alignment horizontal="left" vertical="center"/>
    </xf>
    <xf numFmtId="0" fontId="10" fillId="26" borderId="24" xfId="0" applyFont="1" applyFill="1" applyBorder="1" applyAlignment="1">
      <alignment horizontal="left" vertical="center"/>
    </xf>
    <xf numFmtId="0" fontId="10" fillId="26" borderId="31" xfId="0" applyFont="1" applyFill="1" applyBorder="1" applyAlignment="1">
      <alignment horizontal="left" vertical="center"/>
    </xf>
    <xf numFmtId="0" fontId="10" fillId="26" borderId="48" xfId="0" applyFont="1" applyFill="1" applyBorder="1" applyAlignment="1">
      <alignment horizontal="left" vertical="center"/>
    </xf>
    <xf numFmtId="0" fontId="17" fillId="26" borderId="54" xfId="0" applyFont="1" applyFill="1" applyBorder="1" applyAlignment="1">
      <alignment horizontal="left"/>
    </xf>
    <xf numFmtId="0" fontId="17" fillId="26" borderId="10" xfId="0" applyFont="1" applyFill="1" applyBorder="1" applyAlignment="1">
      <alignment horizontal="left"/>
    </xf>
    <xf numFmtId="0" fontId="17" fillId="26" borderId="55" xfId="0" applyFont="1" applyFill="1" applyBorder="1" applyAlignment="1">
      <alignment horizontal="center" vertical="center" wrapText="1"/>
    </xf>
    <xf numFmtId="0" fontId="17" fillId="26" borderId="37" xfId="0" applyFont="1" applyFill="1" applyBorder="1" applyAlignment="1">
      <alignment horizontal="center" vertical="center" wrapText="1"/>
    </xf>
    <xf numFmtId="0" fontId="17" fillId="26" borderId="60" xfId="0" applyFont="1" applyFill="1" applyBorder="1" applyAlignment="1">
      <alignment horizontal="center"/>
    </xf>
    <xf numFmtId="0" fontId="17" fillId="26" borderId="36" xfId="0" applyFont="1" applyFill="1" applyBorder="1" applyAlignment="1">
      <alignment horizontal="center"/>
    </xf>
    <xf numFmtId="0" fontId="17" fillId="26" borderId="63" xfId="0" applyFont="1" applyFill="1" applyBorder="1" applyAlignment="1">
      <alignment horizontal="center" wrapText="1"/>
    </xf>
    <xf numFmtId="0" fontId="17" fillId="26" borderId="25" xfId="0" applyFont="1" applyFill="1" applyBorder="1" applyAlignment="1">
      <alignment horizontal="center" wrapText="1"/>
    </xf>
    <xf numFmtId="0" fontId="10" fillId="26" borderId="55" xfId="0" applyFont="1" applyFill="1" applyBorder="1" applyAlignment="1">
      <alignment horizontal="center"/>
    </xf>
    <xf numFmtId="0" fontId="10" fillId="26" borderId="61" xfId="0" applyFont="1" applyFill="1" applyBorder="1" applyAlignment="1">
      <alignment horizontal="center"/>
    </xf>
    <xf numFmtId="0" fontId="10" fillId="26" borderId="52" xfId="0" applyFont="1" applyFill="1" applyBorder="1" applyAlignment="1">
      <alignment horizontal="left"/>
    </xf>
    <xf numFmtId="0" fontId="10" fillId="26" borderId="17" xfId="0" applyFont="1" applyFill="1" applyBorder="1" applyAlignment="1">
      <alignment horizontal="left"/>
    </xf>
    <xf numFmtId="0" fontId="10" fillId="26" borderId="27" xfId="0" applyFont="1" applyFill="1" applyBorder="1" applyAlignment="1">
      <alignment horizontal="left" vertical="center"/>
    </xf>
    <xf numFmtId="0" fontId="10" fillId="26" borderId="28" xfId="0" applyFont="1" applyFill="1" applyBorder="1" applyAlignment="1">
      <alignment horizontal="left" vertical="center"/>
    </xf>
    <xf numFmtId="0" fontId="10" fillId="26" borderId="26" xfId="0" applyFont="1" applyFill="1" applyBorder="1" applyAlignment="1">
      <alignment horizontal="left" vertical="center"/>
    </xf>
    <xf numFmtId="0" fontId="10" fillId="26" borderId="18" xfId="0" applyFont="1" applyFill="1" applyBorder="1" applyAlignment="1">
      <alignment horizontal="left" vertical="center"/>
    </xf>
    <xf numFmtId="0" fontId="10" fillId="26" borderId="34" xfId="0" applyFont="1" applyFill="1" applyBorder="1" applyAlignment="1">
      <alignment horizontal="center"/>
    </xf>
    <xf numFmtId="0" fontId="10" fillId="26" borderId="12" xfId="0" applyFont="1" applyFill="1" applyBorder="1" applyAlignment="1">
      <alignment horizontal="center"/>
    </xf>
    <xf numFmtId="0" fontId="17" fillId="27" borderId="18" xfId="0" applyFont="1" applyFill="1" applyBorder="1" applyAlignment="1">
      <alignment horizontal="left"/>
    </xf>
    <xf numFmtId="0" fontId="17" fillId="27" borderId="2" xfId="0" applyFont="1" applyFill="1" applyBorder="1" applyAlignment="1">
      <alignment horizontal="left"/>
    </xf>
    <xf numFmtId="164" fontId="17" fillId="27" borderId="2" xfId="14" applyNumberFormat="1" applyFont="1" applyFill="1" applyBorder="1" applyAlignment="1">
      <alignment horizontal="left"/>
    </xf>
    <xf numFmtId="164" fontId="17" fillId="27" borderId="19" xfId="14" applyNumberFormat="1" applyFont="1" applyFill="1" applyBorder="1" applyAlignment="1">
      <alignment horizontal="left"/>
    </xf>
    <xf numFmtId="0" fontId="17" fillId="27" borderId="44" xfId="0" applyFont="1" applyFill="1" applyBorder="1" applyAlignment="1">
      <alignment horizontal="center" vertical="center"/>
    </xf>
    <xf numFmtId="0" fontId="17" fillId="27" borderId="46" xfId="0" applyFont="1" applyFill="1" applyBorder="1" applyAlignment="1">
      <alignment horizontal="center" vertical="center"/>
    </xf>
    <xf numFmtId="0" fontId="17" fillId="27" borderId="62" xfId="0" applyFont="1" applyFill="1" applyBorder="1" applyAlignment="1">
      <alignment horizontal="center" vertical="center"/>
    </xf>
    <xf numFmtId="3" fontId="17" fillId="27" borderId="61" xfId="0" applyNumberFormat="1" applyFont="1" applyFill="1" applyBorder="1" applyAlignment="1">
      <alignment horizontal="center"/>
    </xf>
    <xf numFmtId="3" fontId="17" fillId="27" borderId="37" xfId="0" applyNumberFormat="1" applyFont="1" applyFill="1" applyBorder="1" applyAlignment="1">
      <alignment horizontal="center"/>
    </xf>
    <xf numFmtId="0" fontId="17" fillId="27" borderId="28" xfId="0" applyFont="1" applyFill="1" applyBorder="1" applyAlignment="1">
      <alignment horizontal="center" vertical="center" wrapText="1"/>
    </xf>
    <xf numFmtId="0" fontId="17" fillId="27" borderId="2" xfId="0" applyFont="1" applyFill="1" applyBorder="1" applyAlignment="1">
      <alignment horizontal="center" vertical="center" wrapText="1"/>
    </xf>
    <xf numFmtId="0" fontId="17" fillId="27" borderId="28" xfId="0" applyFont="1" applyFill="1" applyBorder="1" applyAlignment="1">
      <alignment horizontal="center" wrapText="1"/>
    </xf>
    <xf numFmtId="0" fontId="17" fillId="27" borderId="2" xfId="0" applyFont="1" applyFill="1" applyBorder="1" applyAlignment="1">
      <alignment horizontal="center" wrapText="1"/>
    </xf>
    <xf numFmtId="0" fontId="35" fillId="27" borderId="27" xfId="0" applyFont="1" applyFill="1" applyBorder="1" applyAlignment="1">
      <alignment horizontal="center"/>
    </xf>
    <xf numFmtId="0" fontId="35" fillId="27" borderId="28" xfId="0" applyFont="1" applyFill="1" applyBorder="1" applyAlignment="1">
      <alignment horizontal="center"/>
    </xf>
    <xf numFmtId="0" fontId="35" fillId="27" borderId="21" xfId="0" applyFont="1" applyFill="1" applyBorder="1" applyAlignment="1">
      <alignment horizontal="center"/>
    </xf>
    <xf numFmtId="0" fontId="17" fillId="27" borderId="55" xfId="0" applyFont="1" applyFill="1" applyBorder="1" applyAlignment="1">
      <alignment horizontal="center" vertical="center"/>
    </xf>
    <xf numFmtId="0" fontId="17" fillId="27" borderId="61" xfId="0" applyFont="1" applyFill="1" applyBorder="1" applyAlignment="1">
      <alignment horizontal="center" vertical="center"/>
    </xf>
    <xf numFmtId="0" fontId="17" fillId="27" borderId="37" xfId="0" applyFont="1" applyFill="1" applyBorder="1" applyAlignment="1">
      <alignment horizontal="center" vertical="center"/>
    </xf>
    <xf numFmtId="0" fontId="17" fillId="27" borderId="21" xfId="0" applyFont="1" applyFill="1" applyBorder="1" applyAlignment="1">
      <alignment horizontal="center" vertical="center" wrapText="1"/>
    </xf>
    <xf numFmtId="0" fontId="17" fillId="27" borderId="19" xfId="0" applyFont="1" applyFill="1" applyBorder="1" applyAlignment="1">
      <alignment horizontal="center" vertical="center" wrapText="1"/>
    </xf>
    <xf numFmtId="0" fontId="10" fillId="27" borderId="2" xfId="0" applyFont="1" applyFill="1" applyBorder="1" applyAlignment="1">
      <alignment horizontal="left" vertical="center"/>
    </xf>
    <xf numFmtId="0" fontId="10" fillId="27" borderId="24" xfId="0" applyFont="1" applyFill="1" applyBorder="1" applyAlignment="1">
      <alignment horizontal="left" vertical="center"/>
    </xf>
    <xf numFmtId="0" fontId="10" fillId="27" borderId="31" xfId="0" applyFont="1" applyFill="1" applyBorder="1" applyAlignment="1">
      <alignment horizontal="left" vertical="center"/>
    </xf>
    <xf numFmtId="0" fontId="10" fillId="27" borderId="48" xfId="0" applyFont="1" applyFill="1" applyBorder="1" applyAlignment="1">
      <alignment horizontal="left" vertical="center"/>
    </xf>
    <xf numFmtId="0" fontId="17" fillId="27" borderId="54" xfId="0" applyFont="1" applyFill="1" applyBorder="1" applyAlignment="1">
      <alignment horizontal="left"/>
    </xf>
    <xf numFmtId="0" fontId="17" fillId="27" borderId="10" xfId="0" applyFont="1" applyFill="1" applyBorder="1" applyAlignment="1">
      <alignment horizontal="left"/>
    </xf>
    <xf numFmtId="0" fontId="17" fillId="27" borderId="55" xfId="0" applyFont="1" applyFill="1" applyBorder="1" applyAlignment="1">
      <alignment horizontal="center" vertical="center" wrapText="1"/>
    </xf>
    <xf numFmtId="0" fontId="17" fillId="27" borderId="37" xfId="0" applyFont="1" applyFill="1" applyBorder="1" applyAlignment="1">
      <alignment horizontal="center" vertical="center" wrapText="1"/>
    </xf>
    <xf numFmtId="0" fontId="17" fillId="27" borderId="60" xfId="0" applyFont="1" applyFill="1" applyBorder="1" applyAlignment="1">
      <alignment horizontal="center"/>
    </xf>
    <xf numFmtId="0" fontId="17" fillId="27" borderId="36" xfId="0" applyFont="1" applyFill="1" applyBorder="1" applyAlignment="1">
      <alignment horizontal="center"/>
    </xf>
    <xf numFmtId="0" fontId="17" fillId="27" borderId="63" xfId="0" applyFont="1" applyFill="1" applyBorder="1" applyAlignment="1">
      <alignment horizontal="center" wrapText="1"/>
    </xf>
    <xf numFmtId="0" fontId="17" fillId="27" borderId="25" xfId="0" applyFont="1" applyFill="1" applyBorder="1" applyAlignment="1">
      <alignment horizontal="center" wrapText="1"/>
    </xf>
    <xf numFmtId="0" fontId="10" fillId="27" borderId="55" xfId="0" applyFont="1" applyFill="1" applyBorder="1" applyAlignment="1">
      <alignment horizontal="center"/>
    </xf>
    <xf numFmtId="0" fontId="10" fillId="27" borderId="61" xfId="0" applyFont="1" applyFill="1" applyBorder="1" applyAlignment="1">
      <alignment horizontal="center"/>
    </xf>
    <xf numFmtId="0" fontId="10" fillId="27" borderId="52" xfId="0" applyFont="1" applyFill="1" applyBorder="1" applyAlignment="1">
      <alignment horizontal="left"/>
    </xf>
    <xf numFmtId="0" fontId="10" fillId="27" borderId="17" xfId="0" applyFont="1" applyFill="1" applyBorder="1" applyAlignment="1">
      <alignment horizontal="left"/>
    </xf>
    <xf numFmtId="0" fontId="10" fillId="27" borderId="27" xfId="0" applyFont="1" applyFill="1" applyBorder="1" applyAlignment="1">
      <alignment horizontal="left" vertical="center"/>
    </xf>
    <xf numFmtId="0" fontId="10" fillId="27" borderId="28" xfId="0" applyFont="1" applyFill="1" applyBorder="1" applyAlignment="1">
      <alignment horizontal="left" vertical="center"/>
    </xf>
    <xf numFmtId="0" fontId="10" fillId="27" borderId="26" xfId="0" applyFont="1" applyFill="1" applyBorder="1" applyAlignment="1">
      <alignment horizontal="left" vertical="center"/>
    </xf>
    <xf numFmtId="0" fontId="10" fillId="27" borderId="18" xfId="0" applyFont="1" applyFill="1" applyBorder="1" applyAlignment="1">
      <alignment horizontal="left" vertical="center"/>
    </xf>
    <xf numFmtId="0" fontId="10" fillId="27" borderId="34" xfId="0" applyFont="1" applyFill="1" applyBorder="1" applyAlignment="1">
      <alignment horizontal="center"/>
    </xf>
    <xf numFmtId="0" fontId="10" fillId="27" borderId="12" xfId="0" applyFont="1" applyFill="1" applyBorder="1" applyAlignment="1">
      <alignment horizontal="center"/>
    </xf>
    <xf numFmtId="0" fontId="17" fillId="28" borderId="18" xfId="0" applyFont="1" applyFill="1" applyBorder="1" applyAlignment="1">
      <alignment horizontal="left"/>
    </xf>
    <xf numFmtId="0" fontId="17" fillId="28" borderId="2" xfId="0" applyFont="1" applyFill="1" applyBorder="1" applyAlignment="1">
      <alignment horizontal="left"/>
    </xf>
    <xf numFmtId="164" fontId="17" fillId="28" borderId="2" xfId="14" applyNumberFormat="1" applyFont="1" applyFill="1" applyBorder="1" applyAlignment="1">
      <alignment horizontal="left"/>
    </xf>
    <xf numFmtId="164" fontId="17" fillId="28" borderId="19" xfId="14" applyNumberFormat="1" applyFont="1" applyFill="1" applyBorder="1" applyAlignment="1">
      <alignment horizontal="left"/>
    </xf>
    <xf numFmtId="0" fontId="17" fillId="28" borderId="44" xfId="0" applyFont="1" applyFill="1" applyBorder="1" applyAlignment="1">
      <alignment horizontal="center" vertical="center"/>
    </xf>
    <xf numFmtId="0" fontId="17" fillId="28" borderId="46" xfId="0" applyFont="1" applyFill="1" applyBorder="1" applyAlignment="1">
      <alignment horizontal="center" vertical="center"/>
    </xf>
    <xf numFmtId="0" fontId="17" fillId="28" borderId="62" xfId="0" applyFont="1" applyFill="1" applyBorder="1" applyAlignment="1">
      <alignment horizontal="center" vertical="center"/>
    </xf>
    <xf numFmtId="3" fontId="17" fillId="28" borderId="61" xfId="0" applyNumberFormat="1" applyFont="1" applyFill="1" applyBorder="1" applyAlignment="1">
      <alignment horizontal="center"/>
    </xf>
    <xf numFmtId="3" fontId="17" fillId="28" borderId="37" xfId="0" applyNumberFormat="1" applyFont="1" applyFill="1" applyBorder="1" applyAlignment="1">
      <alignment horizontal="center"/>
    </xf>
    <xf numFmtId="0" fontId="17" fillId="28" borderId="28" xfId="0" applyFont="1" applyFill="1" applyBorder="1" applyAlignment="1">
      <alignment horizontal="center" vertical="center" wrapText="1"/>
    </xf>
    <xf numFmtId="0" fontId="17" fillId="28" borderId="2" xfId="0" applyFont="1" applyFill="1" applyBorder="1" applyAlignment="1">
      <alignment horizontal="center" vertical="center" wrapText="1"/>
    </xf>
    <xf numFmtId="0" fontId="17" fillId="28" borderId="28" xfId="0" applyFont="1" applyFill="1" applyBorder="1" applyAlignment="1">
      <alignment horizontal="center" wrapText="1"/>
    </xf>
    <xf numFmtId="0" fontId="17" fillId="28" borderId="2" xfId="0" applyFont="1" applyFill="1" applyBorder="1" applyAlignment="1">
      <alignment horizontal="center" wrapText="1"/>
    </xf>
    <xf numFmtId="0" fontId="35" fillId="28" borderId="27" xfId="0" applyFont="1" applyFill="1" applyBorder="1" applyAlignment="1">
      <alignment horizontal="center"/>
    </xf>
    <xf numFmtId="0" fontId="35" fillId="28" borderId="28" xfId="0" applyFont="1" applyFill="1" applyBorder="1" applyAlignment="1">
      <alignment horizontal="center"/>
    </xf>
    <xf numFmtId="0" fontId="35" fillId="28" borderId="21" xfId="0" applyFont="1" applyFill="1" applyBorder="1" applyAlignment="1">
      <alignment horizontal="center"/>
    </xf>
    <xf numFmtId="0" fontId="17" fillId="28" borderId="55" xfId="0" applyFont="1" applyFill="1" applyBorder="1" applyAlignment="1">
      <alignment horizontal="center" vertical="center"/>
    </xf>
    <xf numFmtId="0" fontId="17" fillId="28" borderId="61" xfId="0" applyFont="1" applyFill="1" applyBorder="1" applyAlignment="1">
      <alignment horizontal="center" vertical="center"/>
    </xf>
    <xf numFmtId="0" fontId="17" fillId="28" borderId="37" xfId="0" applyFont="1" applyFill="1" applyBorder="1" applyAlignment="1">
      <alignment horizontal="center" vertical="center"/>
    </xf>
    <xf numFmtId="0" fontId="17" fillId="28" borderId="21" xfId="0" applyFont="1" applyFill="1" applyBorder="1" applyAlignment="1">
      <alignment horizontal="center" vertical="center" wrapText="1"/>
    </xf>
    <xf numFmtId="0" fontId="17" fillId="28" borderId="19" xfId="0" applyFont="1" applyFill="1" applyBorder="1" applyAlignment="1">
      <alignment horizontal="center" vertical="center" wrapText="1"/>
    </xf>
    <xf numFmtId="0" fontId="10" fillId="28" borderId="2" xfId="0" applyFont="1" applyFill="1" applyBorder="1" applyAlignment="1">
      <alignment horizontal="left" vertical="center"/>
    </xf>
    <xf numFmtId="0" fontId="10" fillId="28" borderId="24" xfId="0" applyFont="1" applyFill="1" applyBorder="1" applyAlignment="1">
      <alignment horizontal="left" vertical="center"/>
    </xf>
    <xf numFmtId="0" fontId="10" fillId="28" borderId="31" xfId="0" applyFont="1" applyFill="1" applyBorder="1" applyAlignment="1">
      <alignment horizontal="left" vertical="center"/>
    </xf>
    <xf numFmtId="0" fontId="10" fillId="28" borderId="48" xfId="0" applyFont="1" applyFill="1" applyBorder="1" applyAlignment="1">
      <alignment horizontal="left" vertical="center"/>
    </xf>
    <xf numFmtId="0" fontId="17" fillId="28" borderId="54" xfId="0" applyFont="1" applyFill="1" applyBorder="1" applyAlignment="1">
      <alignment horizontal="left"/>
    </xf>
    <xf numFmtId="0" fontId="17" fillId="28" borderId="10" xfId="0" applyFont="1" applyFill="1" applyBorder="1" applyAlignment="1">
      <alignment horizontal="left"/>
    </xf>
    <xf numFmtId="0" fontId="17" fillId="28" borderId="55" xfId="0" applyFont="1" applyFill="1" applyBorder="1" applyAlignment="1">
      <alignment horizontal="center" vertical="center" wrapText="1"/>
    </xf>
    <xf numFmtId="0" fontId="17" fillId="28" borderId="37" xfId="0" applyFont="1" applyFill="1" applyBorder="1" applyAlignment="1">
      <alignment horizontal="center" vertical="center" wrapText="1"/>
    </xf>
    <xf numFmtId="0" fontId="17" fillId="28" borderId="60" xfId="0" applyFont="1" applyFill="1" applyBorder="1" applyAlignment="1">
      <alignment horizontal="center"/>
    </xf>
    <xf numFmtId="0" fontId="17" fillId="28" borderId="36" xfId="0" applyFont="1" applyFill="1" applyBorder="1" applyAlignment="1">
      <alignment horizontal="center"/>
    </xf>
    <xf numFmtId="0" fontId="17" fillId="28" borderId="63" xfId="0" applyFont="1" applyFill="1" applyBorder="1" applyAlignment="1">
      <alignment horizontal="center" wrapText="1"/>
    </xf>
    <xf numFmtId="0" fontId="17" fillId="28" borderId="25" xfId="0" applyFont="1" applyFill="1" applyBorder="1" applyAlignment="1">
      <alignment horizontal="center" wrapText="1"/>
    </xf>
    <xf numFmtId="0" fontId="10" fillId="28" borderId="55" xfId="0" applyFont="1" applyFill="1" applyBorder="1" applyAlignment="1">
      <alignment horizontal="center"/>
    </xf>
    <xf numFmtId="0" fontId="10" fillId="28" borderId="61" xfId="0" applyFont="1" applyFill="1" applyBorder="1" applyAlignment="1">
      <alignment horizontal="center"/>
    </xf>
    <xf numFmtId="0" fontId="10" fillId="28" borderId="52" xfId="0" applyFont="1" applyFill="1" applyBorder="1" applyAlignment="1">
      <alignment horizontal="left"/>
    </xf>
    <xf numFmtId="0" fontId="10" fillId="28" borderId="17" xfId="0" applyFont="1" applyFill="1" applyBorder="1" applyAlignment="1">
      <alignment horizontal="left"/>
    </xf>
    <xf numFmtId="0" fontId="10" fillId="28" borderId="27" xfId="0" applyFont="1" applyFill="1" applyBorder="1" applyAlignment="1">
      <alignment horizontal="left" vertical="center"/>
    </xf>
    <xf numFmtId="0" fontId="10" fillId="28" borderId="28" xfId="0" applyFont="1" applyFill="1" applyBorder="1" applyAlignment="1">
      <alignment horizontal="left" vertical="center"/>
    </xf>
    <xf numFmtId="0" fontId="10" fillId="28" borderId="26" xfId="0" applyFont="1" applyFill="1" applyBorder="1" applyAlignment="1">
      <alignment horizontal="left" vertical="center"/>
    </xf>
    <xf numFmtId="0" fontId="10" fillId="28" borderId="18" xfId="0" applyFont="1" applyFill="1" applyBorder="1" applyAlignment="1">
      <alignment horizontal="left" vertical="center"/>
    </xf>
    <xf numFmtId="0" fontId="10" fillId="28" borderId="34" xfId="0" applyFont="1" applyFill="1" applyBorder="1" applyAlignment="1">
      <alignment horizontal="center"/>
    </xf>
    <xf numFmtId="0" fontId="10" fillId="28" borderId="12" xfId="0" applyFont="1" applyFill="1" applyBorder="1" applyAlignment="1">
      <alignment horizontal="center"/>
    </xf>
    <xf numFmtId="0" fontId="17" fillId="25" borderId="18" xfId="0" applyFont="1" applyFill="1" applyBorder="1" applyAlignment="1">
      <alignment horizontal="left"/>
    </xf>
    <xf numFmtId="0" fontId="17" fillId="25" borderId="2" xfId="0" applyFont="1" applyFill="1" applyBorder="1" applyAlignment="1">
      <alignment horizontal="left"/>
    </xf>
    <xf numFmtId="164" fontId="17" fillId="25" borderId="2" xfId="14" applyNumberFormat="1" applyFont="1" applyFill="1" applyBorder="1" applyAlignment="1">
      <alignment horizontal="left"/>
    </xf>
    <xf numFmtId="164" fontId="17" fillId="25" borderId="19" xfId="14" applyNumberFormat="1" applyFont="1" applyFill="1" applyBorder="1" applyAlignment="1">
      <alignment horizontal="left"/>
    </xf>
    <xf numFmtId="0" fontId="17" fillId="25" borderId="44" xfId="0" applyFont="1" applyFill="1" applyBorder="1" applyAlignment="1">
      <alignment horizontal="center" vertical="center"/>
    </xf>
    <xf numFmtId="0" fontId="17" fillId="25" borderId="46" xfId="0" applyFont="1" applyFill="1" applyBorder="1" applyAlignment="1">
      <alignment horizontal="center" vertical="center"/>
    </xf>
    <xf numFmtId="0" fontId="17" fillId="25" borderId="62" xfId="0" applyFont="1" applyFill="1" applyBorder="1" applyAlignment="1">
      <alignment horizontal="center" vertical="center"/>
    </xf>
    <xf numFmtId="3" fontId="17" fillId="25" borderId="61" xfId="0" applyNumberFormat="1" applyFont="1" applyFill="1" applyBorder="1" applyAlignment="1">
      <alignment horizontal="center"/>
    </xf>
    <xf numFmtId="3" fontId="17" fillId="25" borderId="37" xfId="0" applyNumberFormat="1" applyFont="1" applyFill="1" applyBorder="1" applyAlignment="1">
      <alignment horizontal="center"/>
    </xf>
    <xf numFmtId="0" fontId="17" fillId="25" borderId="28" xfId="0" applyFont="1" applyFill="1" applyBorder="1" applyAlignment="1">
      <alignment horizontal="center" vertical="center" wrapText="1"/>
    </xf>
    <xf numFmtId="0" fontId="17" fillId="25" borderId="2" xfId="0" applyFont="1" applyFill="1" applyBorder="1" applyAlignment="1">
      <alignment horizontal="center" vertical="center" wrapText="1"/>
    </xf>
    <xf numFmtId="0" fontId="17" fillId="25" borderId="28" xfId="0" applyFont="1" applyFill="1" applyBorder="1" applyAlignment="1">
      <alignment horizontal="center" wrapText="1"/>
    </xf>
    <xf numFmtId="0" fontId="17" fillId="25" borderId="2" xfId="0" applyFont="1" applyFill="1" applyBorder="1" applyAlignment="1">
      <alignment horizontal="center" wrapText="1"/>
    </xf>
    <xf numFmtId="0" fontId="35" fillId="25" borderId="27" xfId="0" applyFont="1" applyFill="1" applyBorder="1" applyAlignment="1">
      <alignment horizontal="center"/>
    </xf>
    <xf numFmtId="0" fontId="35" fillId="25" borderId="28" xfId="0" applyFont="1" applyFill="1" applyBorder="1" applyAlignment="1">
      <alignment horizontal="center"/>
    </xf>
    <xf numFmtId="0" fontId="35" fillId="25" borderId="21" xfId="0" applyFont="1" applyFill="1" applyBorder="1" applyAlignment="1">
      <alignment horizontal="center"/>
    </xf>
    <xf numFmtId="0" fontId="17" fillId="25" borderId="55" xfId="0" applyFont="1" applyFill="1" applyBorder="1" applyAlignment="1">
      <alignment horizontal="center" vertical="center"/>
    </xf>
    <xf numFmtId="0" fontId="17" fillId="25" borderId="61" xfId="0" applyFont="1" applyFill="1" applyBorder="1" applyAlignment="1">
      <alignment horizontal="center" vertical="center"/>
    </xf>
    <xf numFmtId="0" fontId="17" fillId="25" borderId="37" xfId="0" applyFont="1" applyFill="1" applyBorder="1" applyAlignment="1">
      <alignment horizontal="center" vertical="center"/>
    </xf>
    <xf numFmtId="0" fontId="17" fillId="25" borderId="21" xfId="0" applyFont="1" applyFill="1" applyBorder="1" applyAlignment="1">
      <alignment horizontal="center" vertical="center" wrapText="1"/>
    </xf>
    <xf numFmtId="0" fontId="17" fillId="25" borderId="19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left" vertical="center"/>
    </xf>
    <xf numFmtId="0" fontId="10" fillId="25" borderId="24" xfId="0" applyFont="1" applyFill="1" applyBorder="1" applyAlignment="1">
      <alignment horizontal="left" vertical="center"/>
    </xf>
    <xf numFmtId="0" fontId="10" fillId="25" borderId="31" xfId="0" applyFont="1" applyFill="1" applyBorder="1" applyAlignment="1">
      <alignment horizontal="left" vertical="center"/>
    </xf>
    <xf numFmtId="0" fontId="10" fillId="25" borderId="48" xfId="0" applyFont="1" applyFill="1" applyBorder="1" applyAlignment="1">
      <alignment horizontal="left" vertical="center"/>
    </xf>
    <xf numFmtId="0" fontId="17" fillId="25" borderId="54" xfId="0" applyFont="1" applyFill="1" applyBorder="1" applyAlignment="1">
      <alignment horizontal="left"/>
    </xf>
    <xf numFmtId="0" fontId="17" fillId="25" borderId="10" xfId="0" applyFont="1" applyFill="1" applyBorder="1" applyAlignment="1">
      <alignment horizontal="left"/>
    </xf>
    <xf numFmtId="0" fontId="17" fillId="25" borderId="55" xfId="0" applyFont="1" applyFill="1" applyBorder="1" applyAlignment="1">
      <alignment horizontal="center" vertical="center" wrapText="1"/>
    </xf>
    <xf numFmtId="0" fontId="17" fillId="25" borderId="37" xfId="0" applyFont="1" applyFill="1" applyBorder="1" applyAlignment="1">
      <alignment horizontal="center" vertical="center" wrapText="1"/>
    </xf>
    <xf numFmtId="0" fontId="17" fillId="25" borderId="60" xfId="0" applyFont="1" applyFill="1" applyBorder="1" applyAlignment="1">
      <alignment horizontal="center"/>
    </xf>
    <xf numFmtId="0" fontId="17" fillId="25" borderId="36" xfId="0" applyFont="1" applyFill="1" applyBorder="1" applyAlignment="1">
      <alignment horizontal="center"/>
    </xf>
    <xf numFmtId="0" fontId="17" fillId="25" borderId="63" xfId="0" applyFont="1" applyFill="1" applyBorder="1" applyAlignment="1">
      <alignment horizontal="center" wrapText="1"/>
    </xf>
    <xf numFmtId="0" fontId="17" fillId="25" borderId="25" xfId="0" applyFont="1" applyFill="1" applyBorder="1" applyAlignment="1">
      <alignment horizontal="center" wrapText="1"/>
    </xf>
    <xf numFmtId="0" fontId="10" fillId="25" borderId="55" xfId="0" applyFont="1" applyFill="1" applyBorder="1" applyAlignment="1">
      <alignment horizontal="center"/>
    </xf>
    <xf numFmtId="0" fontId="10" fillId="25" borderId="61" xfId="0" applyFont="1" applyFill="1" applyBorder="1" applyAlignment="1">
      <alignment horizontal="center"/>
    </xf>
    <xf numFmtId="0" fontId="10" fillId="25" borderId="52" xfId="0" applyFont="1" applyFill="1" applyBorder="1" applyAlignment="1">
      <alignment horizontal="left"/>
    </xf>
    <xf numFmtId="0" fontId="10" fillId="25" borderId="17" xfId="0" applyFont="1" applyFill="1" applyBorder="1" applyAlignment="1">
      <alignment horizontal="left"/>
    </xf>
    <xf numFmtId="0" fontId="10" fillId="25" borderId="27" xfId="0" applyFont="1" applyFill="1" applyBorder="1" applyAlignment="1">
      <alignment horizontal="left" vertical="center"/>
    </xf>
    <xf numFmtId="0" fontId="10" fillId="25" borderId="28" xfId="0" applyFont="1" applyFill="1" applyBorder="1" applyAlignment="1">
      <alignment horizontal="left" vertical="center"/>
    </xf>
    <xf numFmtId="0" fontId="10" fillId="25" borderId="26" xfId="0" applyFont="1" applyFill="1" applyBorder="1" applyAlignment="1">
      <alignment horizontal="left" vertical="center"/>
    </xf>
    <xf numFmtId="0" fontId="10" fillId="25" borderId="18" xfId="0" applyFont="1" applyFill="1" applyBorder="1" applyAlignment="1">
      <alignment horizontal="left" vertical="center"/>
    </xf>
    <xf numFmtId="0" fontId="10" fillId="25" borderId="34" xfId="0" applyFont="1" applyFill="1" applyBorder="1" applyAlignment="1">
      <alignment horizontal="center"/>
    </xf>
    <xf numFmtId="0" fontId="10" fillId="25" borderId="12" xfId="0" applyFont="1" applyFill="1" applyBorder="1" applyAlignment="1">
      <alignment horizontal="center"/>
    </xf>
    <xf numFmtId="0" fontId="17" fillId="29" borderId="18" xfId="0" applyFont="1" applyFill="1" applyBorder="1" applyAlignment="1">
      <alignment horizontal="left"/>
    </xf>
    <xf numFmtId="0" fontId="17" fillId="29" borderId="2" xfId="0" applyFont="1" applyFill="1" applyBorder="1" applyAlignment="1">
      <alignment horizontal="left"/>
    </xf>
    <xf numFmtId="164" fontId="17" fillId="29" borderId="2" xfId="14" applyNumberFormat="1" applyFont="1" applyFill="1" applyBorder="1" applyAlignment="1">
      <alignment horizontal="left"/>
    </xf>
    <xf numFmtId="164" fontId="17" fillId="29" borderId="19" xfId="14" applyNumberFormat="1" applyFont="1" applyFill="1" applyBorder="1" applyAlignment="1">
      <alignment horizontal="left"/>
    </xf>
    <xf numFmtId="0" fontId="17" fillId="29" borderId="44" xfId="0" applyFont="1" applyFill="1" applyBorder="1" applyAlignment="1">
      <alignment horizontal="center" vertical="center"/>
    </xf>
    <xf numFmtId="0" fontId="17" fillId="29" borderId="46" xfId="0" applyFont="1" applyFill="1" applyBorder="1" applyAlignment="1">
      <alignment horizontal="center" vertical="center"/>
    </xf>
    <xf numFmtId="0" fontId="17" fillId="29" borderId="62" xfId="0" applyFont="1" applyFill="1" applyBorder="1" applyAlignment="1">
      <alignment horizontal="center" vertical="center"/>
    </xf>
    <xf numFmtId="3" fontId="17" fillId="29" borderId="61" xfId="0" applyNumberFormat="1" applyFont="1" applyFill="1" applyBorder="1" applyAlignment="1">
      <alignment horizontal="center"/>
    </xf>
    <xf numFmtId="3" fontId="17" fillId="29" borderId="37" xfId="0" applyNumberFormat="1" applyFont="1" applyFill="1" applyBorder="1" applyAlignment="1">
      <alignment horizontal="center"/>
    </xf>
    <xf numFmtId="0" fontId="17" fillId="29" borderId="28" xfId="0" applyFont="1" applyFill="1" applyBorder="1" applyAlignment="1">
      <alignment horizontal="center" vertical="center" wrapText="1"/>
    </xf>
    <xf numFmtId="0" fontId="17" fillId="29" borderId="2" xfId="0" applyFont="1" applyFill="1" applyBorder="1" applyAlignment="1">
      <alignment horizontal="center" vertical="center" wrapText="1"/>
    </xf>
    <xf numFmtId="0" fontId="17" fillId="29" borderId="28" xfId="0" applyFont="1" applyFill="1" applyBorder="1" applyAlignment="1">
      <alignment horizontal="center" wrapText="1"/>
    </xf>
    <xf numFmtId="0" fontId="17" fillId="29" borderId="2" xfId="0" applyFont="1" applyFill="1" applyBorder="1" applyAlignment="1">
      <alignment horizontal="center" wrapText="1"/>
    </xf>
    <xf numFmtId="0" fontId="35" fillId="29" borderId="27" xfId="0" applyFont="1" applyFill="1" applyBorder="1" applyAlignment="1">
      <alignment horizontal="center"/>
    </xf>
    <xf numFmtId="0" fontId="35" fillId="29" borderId="28" xfId="0" applyFont="1" applyFill="1" applyBorder="1" applyAlignment="1">
      <alignment horizontal="center"/>
    </xf>
    <xf numFmtId="0" fontId="35" fillId="29" borderId="21" xfId="0" applyFont="1" applyFill="1" applyBorder="1" applyAlignment="1">
      <alignment horizontal="center"/>
    </xf>
    <xf numFmtId="0" fontId="17" fillId="29" borderId="55" xfId="0" applyFont="1" applyFill="1" applyBorder="1" applyAlignment="1">
      <alignment horizontal="center" vertical="center"/>
    </xf>
    <xf numFmtId="0" fontId="17" fillId="29" borderId="61" xfId="0" applyFont="1" applyFill="1" applyBorder="1" applyAlignment="1">
      <alignment horizontal="center" vertical="center"/>
    </xf>
    <xf numFmtId="0" fontId="17" fillId="29" borderId="37" xfId="0" applyFont="1" applyFill="1" applyBorder="1" applyAlignment="1">
      <alignment horizontal="center" vertical="center"/>
    </xf>
    <xf numFmtId="0" fontId="17" fillId="29" borderId="21" xfId="0" applyFont="1" applyFill="1" applyBorder="1" applyAlignment="1">
      <alignment horizontal="center" vertical="center" wrapText="1"/>
    </xf>
    <xf numFmtId="0" fontId="17" fillId="29" borderId="19" xfId="0" applyFont="1" applyFill="1" applyBorder="1" applyAlignment="1">
      <alignment horizontal="center" vertical="center" wrapText="1"/>
    </xf>
    <xf numFmtId="0" fontId="10" fillId="29" borderId="2" xfId="0" applyFont="1" applyFill="1" applyBorder="1" applyAlignment="1">
      <alignment horizontal="left" vertical="center"/>
    </xf>
    <xf numFmtId="0" fontId="10" fillId="29" borderId="24" xfId="0" applyFont="1" applyFill="1" applyBorder="1" applyAlignment="1">
      <alignment horizontal="left" vertical="center"/>
    </xf>
    <xf numFmtId="0" fontId="10" fillId="29" borderId="31" xfId="0" applyFont="1" applyFill="1" applyBorder="1" applyAlignment="1">
      <alignment horizontal="left" vertical="center"/>
    </xf>
    <xf numFmtId="0" fontId="10" fillId="29" borderId="48" xfId="0" applyFont="1" applyFill="1" applyBorder="1" applyAlignment="1">
      <alignment horizontal="left" vertical="center"/>
    </xf>
    <xf numFmtId="0" fontId="17" fillId="29" borderId="54" xfId="0" applyFont="1" applyFill="1" applyBorder="1" applyAlignment="1">
      <alignment horizontal="left"/>
    </xf>
    <xf numFmtId="0" fontId="17" fillId="29" borderId="10" xfId="0" applyFont="1" applyFill="1" applyBorder="1" applyAlignment="1">
      <alignment horizontal="left"/>
    </xf>
    <xf numFmtId="0" fontId="17" fillId="29" borderId="55" xfId="0" applyFont="1" applyFill="1" applyBorder="1" applyAlignment="1">
      <alignment horizontal="center" vertical="center" wrapText="1"/>
    </xf>
    <xf numFmtId="0" fontId="17" fillId="29" borderId="37" xfId="0" applyFont="1" applyFill="1" applyBorder="1" applyAlignment="1">
      <alignment horizontal="center" vertical="center" wrapText="1"/>
    </xf>
    <xf numFmtId="0" fontId="17" fillId="29" borderId="60" xfId="0" applyFont="1" applyFill="1" applyBorder="1" applyAlignment="1">
      <alignment horizontal="center"/>
    </xf>
    <xf numFmtId="0" fontId="17" fillId="29" borderId="36" xfId="0" applyFont="1" applyFill="1" applyBorder="1" applyAlignment="1">
      <alignment horizontal="center"/>
    </xf>
    <xf numFmtId="0" fontId="17" fillId="29" borderId="63" xfId="0" applyFont="1" applyFill="1" applyBorder="1" applyAlignment="1">
      <alignment horizontal="center" wrapText="1"/>
    </xf>
    <xf numFmtId="0" fontId="17" fillId="29" borderId="25" xfId="0" applyFont="1" applyFill="1" applyBorder="1" applyAlignment="1">
      <alignment horizontal="center" wrapText="1"/>
    </xf>
    <xf numFmtId="0" fontId="10" fillId="29" borderId="55" xfId="0" applyFont="1" applyFill="1" applyBorder="1" applyAlignment="1">
      <alignment horizontal="center"/>
    </xf>
    <xf numFmtId="0" fontId="10" fillId="29" borderId="61" xfId="0" applyFont="1" applyFill="1" applyBorder="1" applyAlignment="1">
      <alignment horizontal="center"/>
    </xf>
    <xf numFmtId="0" fontId="10" fillId="29" borderId="52" xfId="0" applyFont="1" applyFill="1" applyBorder="1" applyAlignment="1">
      <alignment horizontal="left"/>
    </xf>
    <xf numFmtId="0" fontId="10" fillId="29" borderId="17" xfId="0" applyFont="1" applyFill="1" applyBorder="1" applyAlignment="1">
      <alignment horizontal="left"/>
    </xf>
    <xf numFmtId="0" fontId="10" fillId="29" borderId="27" xfId="0" applyFont="1" applyFill="1" applyBorder="1" applyAlignment="1">
      <alignment horizontal="left" vertical="center"/>
    </xf>
    <xf numFmtId="0" fontId="10" fillId="29" borderId="28" xfId="0" applyFont="1" applyFill="1" applyBorder="1" applyAlignment="1">
      <alignment horizontal="left" vertical="center"/>
    </xf>
    <xf numFmtId="0" fontId="10" fillId="29" borderId="26" xfId="0" applyFont="1" applyFill="1" applyBorder="1" applyAlignment="1">
      <alignment horizontal="left" vertical="center"/>
    </xf>
    <xf numFmtId="0" fontId="10" fillId="29" borderId="18" xfId="0" applyFont="1" applyFill="1" applyBorder="1" applyAlignment="1">
      <alignment horizontal="left" vertical="center"/>
    </xf>
    <xf numFmtId="0" fontId="10" fillId="29" borderId="34" xfId="0" applyFont="1" applyFill="1" applyBorder="1" applyAlignment="1">
      <alignment horizontal="center"/>
    </xf>
    <xf numFmtId="0" fontId="10" fillId="29" borderId="12" xfId="0" applyFont="1" applyFill="1" applyBorder="1" applyAlignment="1">
      <alignment horizontal="center"/>
    </xf>
    <xf numFmtId="0" fontId="27" fillId="0" borderId="54" xfId="0" applyFont="1" applyBorder="1" applyAlignment="1">
      <alignment horizontal="left" vertical="top" wrapText="1"/>
    </xf>
    <xf numFmtId="0" fontId="17" fillId="30" borderId="44" xfId="0" applyFont="1" applyFill="1" applyBorder="1" applyAlignment="1">
      <alignment horizontal="center" vertical="center"/>
    </xf>
    <xf numFmtId="0" fontId="17" fillId="30" borderId="46" xfId="0" applyFont="1" applyFill="1" applyBorder="1" applyAlignment="1">
      <alignment horizontal="center" vertical="center"/>
    </xf>
    <xf numFmtId="0" fontId="17" fillId="30" borderId="62" xfId="0" applyFont="1" applyFill="1" applyBorder="1" applyAlignment="1">
      <alignment horizontal="center" vertical="center"/>
    </xf>
    <xf numFmtId="3" fontId="17" fillId="30" borderId="61" xfId="0" applyNumberFormat="1" applyFont="1" applyFill="1" applyBorder="1" applyAlignment="1">
      <alignment horizontal="center"/>
    </xf>
    <xf numFmtId="3" fontId="17" fillId="30" borderId="37" xfId="0" applyNumberFormat="1" applyFont="1" applyFill="1" applyBorder="1" applyAlignment="1">
      <alignment horizontal="center"/>
    </xf>
    <xf numFmtId="0" fontId="17" fillId="30" borderId="28" xfId="0" applyFont="1" applyFill="1" applyBorder="1" applyAlignment="1">
      <alignment horizontal="center" vertical="center" wrapText="1"/>
    </xf>
    <xf numFmtId="0" fontId="17" fillId="30" borderId="2" xfId="0" applyFont="1" applyFill="1" applyBorder="1" applyAlignment="1">
      <alignment horizontal="center" vertical="center" wrapText="1"/>
    </xf>
    <xf numFmtId="0" fontId="17" fillId="30" borderId="51" xfId="0" applyFont="1" applyFill="1" applyBorder="1" applyAlignment="1">
      <alignment horizontal="center" wrapText="1"/>
    </xf>
    <xf numFmtId="0" fontId="17" fillId="30" borderId="40" xfId="0" applyFont="1" applyFill="1" applyBorder="1" applyAlignment="1">
      <alignment horizontal="center" wrapText="1"/>
    </xf>
    <xf numFmtId="0" fontId="35" fillId="30" borderId="27" xfId="0" applyFont="1" applyFill="1" applyBorder="1" applyAlignment="1">
      <alignment horizontal="center"/>
    </xf>
    <xf numFmtId="0" fontId="35" fillId="30" borderId="28" xfId="0" applyFont="1" applyFill="1" applyBorder="1" applyAlignment="1">
      <alignment horizontal="center"/>
    </xf>
    <xf numFmtId="0" fontId="35" fillId="30" borderId="21" xfId="0" applyFont="1" applyFill="1" applyBorder="1" applyAlignment="1">
      <alignment horizontal="center"/>
    </xf>
    <xf numFmtId="0" fontId="17" fillId="30" borderId="55" xfId="0" applyFont="1" applyFill="1" applyBorder="1" applyAlignment="1">
      <alignment horizontal="center" vertical="center"/>
    </xf>
    <xf numFmtId="0" fontId="17" fillId="30" borderId="61" xfId="0" applyFont="1" applyFill="1" applyBorder="1" applyAlignment="1">
      <alignment horizontal="center" vertical="center"/>
    </xf>
    <xf numFmtId="0" fontId="17" fillId="30" borderId="37" xfId="0" applyFont="1" applyFill="1" applyBorder="1" applyAlignment="1">
      <alignment horizontal="center" vertical="center"/>
    </xf>
    <xf numFmtId="0" fontId="17" fillId="30" borderId="28" xfId="0" applyFont="1" applyFill="1" applyBorder="1" applyAlignment="1">
      <alignment horizontal="center" wrapText="1"/>
    </xf>
    <xf numFmtId="0" fontId="17" fillId="30" borderId="2" xfId="0" applyFont="1" applyFill="1" applyBorder="1" applyAlignment="1">
      <alignment horizontal="center" wrapText="1"/>
    </xf>
    <xf numFmtId="0" fontId="17" fillId="30" borderId="21" xfId="0" applyFont="1" applyFill="1" applyBorder="1" applyAlignment="1">
      <alignment horizontal="center" vertical="center" wrapText="1"/>
    </xf>
    <xf numFmtId="0" fontId="17" fillId="30" borderId="19" xfId="0" applyFont="1" applyFill="1" applyBorder="1" applyAlignment="1">
      <alignment horizontal="center" vertical="center" wrapText="1"/>
    </xf>
    <xf numFmtId="0" fontId="10" fillId="30" borderId="2" xfId="0" applyFont="1" applyFill="1" applyBorder="1" applyAlignment="1">
      <alignment horizontal="left" vertical="center"/>
    </xf>
    <xf numFmtId="0" fontId="10" fillId="30" borderId="24" xfId="0" applyFont="1" applyFill="1" applyBorder="1" applyAlignment="1">
      <alignment horizontal="left" vertical="center"/>
    </xf>
    <xf numFmtId="0" fontId="10" fillId="30" borderId="31" xfId="0" applyFont="1" applyFill="1" applyBorder="1" applyAlignment="1">
      <alignment horizontal="left" vertical="center"/>
    </xf>
    <xf numFmtId="0" fontId="10" fillId="30" borderId="48" xfId="0" applyFont="1" applyFill="1" applyBorder="1" applyAlignment="1">
      <alignment horizontal="left" vertical="center"/>
    </xf>
    <xf numFmtId="0" fontId="17" fillId="30" borderId="54" xfId="0" applyFont="1" applyFill="1" applyBorder="1" applyAlignment="1">
      <alignment horizontal="left"/>
    </xf>
    <xf numFmtId="0" fontId="17" fillId="30" borderId="10" xfId="0" applyFont="1" applyFill="1" applyBorder="1" applyAlignment="1">
      <alignment horizontal="left"/>
    </xf>
    <xf numFmtId="0" fontId="17" fillId="30" borderId="55" xfId="0" applyFont="1" applyFill="1" applyBorder="1" applyAlignment="1">
      <alignment horizontal="center" vertical="center" wrapText="1"/>
    </xf>
    <xf numFmtId="0" fontId="17" fillId="30" borderId="37" xfId="0" applyFont="1" applyFill="1" applyBorder="1" applyAlignment="1">
      <alignment horizontal="center" vertical="center" wrapText="1"/>
    </xf>
    <xf numFmtId="0" fontId="17" fillId="30" borderId="60" xfId="0" applyFont="1" applyFill="1" applyBorder="1" applyAlignment="1">
      <alignment horizontal="center"/>
    </xf>
    <xf numFmtId="0" fontId="17" fillId="30" borderId="36" xfId="0" applyFont="1" applyFill="1" applyBorder="1" applyAlignment="1">
      <alignment horizontal="center"/>
    </xf>
    <xf numFmtId="0" fontId="17" fillId="30" borderId="63" xfId="0" applyFont="1" applyFill="1" applyBorder="1" applyAlignment="1">
      <alignment horizontal="center" wrapText="1"/>
    </xf>
    <xf numFmtId="0" fontId="17" fillId="30" borderId="25" xfId="0" applyFont="1" applyFill="1" applyBorder="1" applyAlignment="1">
      <alignment horizontal="center" wrapText="1"/>
    </xf>
    <xf numFmtId="0" fontId="10" fillId="30" borderId="55" xfId="0" applyFont="1" applyFill="1" applyBorder="1" applyAlignment="1">
      <alignment horizontal="center"/>
    </xf>
    <xf numFmtId="0" fontId="10" fillId="30" borderId="61" xfId="0" applyFont="1" applyFill="1" applyBorder="1" applyAlignment="1">
      <alignment horizontal="center"/>
    </xf>
    <xf numFmtId="0" fontId="10" fillId="30" borderId="52" xfId="0" applyFont="1" applyFill="1" applyBorder="1" applyAlignment="1">
      <alignment horizontal="left"/>
    </xf>
    <xf numFmtId="0" fontId="10" fillId="30" borderId="17" xfId="0" applyFont="1" applyFill="1" applyBorder="1" applyAlignment="1">
      <alignment horizontal="left"/>
    </xf>
    <xf numFmtId="0" fontId="10" fillId="30" borderId="27" xfId="0" applyFont="1" applyFill="1" applyBorder="1" applyAlignment="1">
      <alignment horizontal="left" vertical="center"/>
    </xf>
    <xf numFmtId="0" fontId="10" fillId="30" borderId="28" xfId="0" applyFont="1" applyFill="1" applyBorder="1" applyAlignment="1">
      <alignment horizontal="left" vertical="center"/>
    </xf>
    <xf numFmtId="0" fontId="10" fillId="30" borderId="26" xfId="0" applyFont="1" applyFill="1" applyBorder="1" applyAlignment="1">
      <alignment horizontal="left" vertical="center"/>
    </xf>
    <xf numFmtId="0" fontId="10" fillId="30" borderId="18" xfId="0" applyFont="1" applyFill="1" applyBorder="1" applyAlignment="1">
      <alignment horizontal="left" vertical="center"/>
    </xf>
    <xf numFmtId="0" fontId="10" fillId="30" borderId="34" xfId="0" applyFont="1" applyFill="1" applyBorder="1" applyAlignment="1">
      <alignment horizontal="center"/>
    </xf>
    <xf numFmtId="0" fontId="10" fillId="30" borderId="12" xfId="0" applyFont="1" applyFill="1" applyBorder="1" applyAlignment="1">
      <alignment horizontal="center"/>
    </xf>
    <xf numFmtId="0" fontId="17" fillId="29" borderId="3" xfId="0" applyFont="1" applyFill="1" applyBorder="1" applyAlignment="1">
      <alignment horizontal="left"/>
    </xf>
    <xf numFmtId="0" fontId="17" fillId="29" borderId="9" xfId="0" applyFont="1" applyFill="1" applyBorder="1" applyAlignment="1">
      <alignment horizontal="left"/>
    </xf>
    <xf numFmtId="0" fontId="17" fillId="29" borderId="25" xfId="0" applyFont="1" applyFill="1" applyBorder="1" applyAlignment="1">
      <alignment horizontal="left"/>
    </xf>
    <xf numFmtId="0" fontId="0" fillId="0" borderId="60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17" fillId="31" borderId="44" xfId="0" applyFont="1" applyFill="1" applyBorder="1" applyAlignment="1">
      <alignment horizontal="center" vertical="center"/>
    </xf>
    <xf numFmtId="0" fontId="17" fillId="31" borderId="46" xfId="0" applyFont="1" applyFill="1" applyBorder="1" applyAlignment="1">
      <alignment horizontal="center" vertical="center"/>
    </xf>
    <xf numFmtId="0" fontId="17" fillId="31" borderId="62" xfId="0" applyFont="1" applyFill="1" applyBorder="1" applyAlignment="1">
      <alignment horizontal="center" vertical="center"/>
    </xf>
    <xf numFmtId="3" fontId="17" fillId="31" borderId="61" xfId="0" applyNumberFormat="1" applyFont="1" applyFill="1" applyBorder="1" applyAlignment="1">
      <alignment horizontal="center"/>
    </xf>
    <xf numFmtId="3" fontId="17" fillId="31" borderId="37" xfId="0" applyNumberFormat="1" applyFont="1" applyFill="1" applyBorder="1" applyAlignment="1">
      <alignment horizontal="center"/>
    </xf>
    <xf numFmtId="0" fontId="17" fillId="31" borderId="51" xfId="0" applyFont="1" applyFill="1" applyBorder="1" applyAlignment="1">
      <alignment horizontal="center" vertical="center" wrapText="1"/>
    </xf>
    <xf numFmtId="0" fontId="17" fillId="31" borderId="40" xfId="0" applyFont="1" applyFill="1" applyBorder="1" applyAlignment="1">
      <alignment horizontal="center" vertical="center" wrapText="1"/>
    </xf>
    <xf numFmtId="0" fontId="17" fillId="31" borderId="51" xfId="0" applyFont="1" applyFill="1" applyBorder="1" applyAlignment="1">
      <alignment horizontal="center" wrapText="1"/>
    </xf>
    <xf numFmtId="0" fontId="17" fillId="31" borderId="40" xfId="0" applyFont="1" applyFill="1" applyBorder="1" applyAlignment="1">
      <alignment horizontal="center" wrapText="1"/>
    </xf>
    <xf numFmtId="0" fontId="35" fillId="31" borderId="27" xfId="0" applyFont="1" applyFill="1" applyBorder="1" applyAlignment="1">
      <alignment horizontal="center"/>
    </xf>
    <xf numFmtId="0" fontId="35" fillId="31" borderId="28" xfId="0" applyFont="1" applyFill="1" applyBorder="1" applyAlignment="1">
      <alignment horizontal="center"/>
    </xf>
    <xf numFmtId="0" fontId="35" fillId="31" borderId="21" xfId="0" applyFont="1" applyFill="1" applyBorder="1" applyAlignment="1">
      <alignment horizontal="center"/>
    </xf>
    <xf numFmtId="0" fontId="17" fillId="31" borderId="55" xfId="0" applyFont="1" applyFill="1" applyBorder="1" applyAlignment="1">
      <alignment horizontal="center" vertical="center"/>
    </xf>
    <xf numFmtId="0" fontId="17" fillId="31" borderId="61" xfId="0" applyFont="1" applyFill="1" applyBorder="1" applyAlignment="1">
      <alignment horizontal="center" vertical="center"/>
    </xf>
    <xf numFmtId="0" fontId="17" fillId="31" borderId="37" xfId="0" applyFont="1" applyFill="1" applyBorder="1" applyAlignment="1">
      <alignment horizontal="center" vertical="center"/>
    </xf>
    <xf numFmtId="0" fontId="17" fillId="31" borderId="45" xfId="0" applyFont="1" applyFill="1" applyBorder="1" applyAlignment="1">
      <alignment horizontal="center" vertical="center" wrapText="1"/>
    </xf>
    <xf numFmtId="0" fontId="17" fillId="31" borderId="58" xfId="0" applyFont="1" applyFill="1" applyBorder="1" applyAlignment="1">
      <alignment horizontal="center" vertical="center" wrapText="1"/>
    </xf>
    <xf numFmtId="0" fontId="10" fillId="31" borderId="2" xfId="0" applyFont="1" applyFill="1" applyBorder="1" applyAlignment="1">
      <alignment horizontal="left" vertical="center"/>
    </xf>
    <xf numFmtId="0" fontId="10" fillId="31" borderId="24" xfId="0" applyFont="1" applyFill="1" applyBorder="1" applyAlignment="1">
      <alignment horizontal="left" vertical="center"/>
    </xf>
    <xf numFmtId="0" fontId="10" fillId="31" borderId="31" xfId="0" applyFont="1" applyFill="1" applyBorder="1" applyAlignment="1">
      <alignment horizontal="left" vertical="center"/>
    </xf>
    <xf numFmtId="0" fontId="10" fillId="31" borderId="48" xfId="0" applyFont="1" applyFill="1" applyBorder="1" applyAlignment="1">
      <alignment horizontal="left" vertical="center"/>
    </xf>
    <xf numFmtId="0" fontId="17" fillId="31" borderId="55" xfId="0" applyFont="1" applyFill="1" applyBorder="1" applyAlignment="1">
      <alignment horizontal="left"/>
    </xf>
    <xf numFmtId="0" fontId="17" fillId="31" borderId="41" xfId="0" applyFont="1" applyFill="1" applyBorder="1" applyAlignment="1">
      <alignment horizontal="left"/>
    </xf>
    <xf numFmtId="0" fontId="17" fillId="31" borderId="55" xfId="0" applyFont="1" applyFill="1" applyBorder="1" applyAlignment="1">
      <alignment horizontal="center" vertical="center" wrapText="1"/>
    </xf>
    <xf numFmtId="0" fontId="17" fillId="31" borderId="37" xfId="0" applyFont="1" applyFill="1" applyBorder="1" applyAlignment="1">
      <alignment horizontal="center" vertical="center" wrapText="1"/>
    </xf>
    <xf numFmtId="0" fontId="17" fillId="31" borderId="60" xfId="0" applyFont="1" applyFill="1" applyBorder="1" applyAlignment="1">
      <alignment horizontal="center"/>
    </xf>
    <xf numFmtId="0" fontId="17" fillId="31" borderId="36" xfId="0" applyFont="1" applyFill="1" applyBorder="1" applyAlignment="1">
      <alignment horizontal="center"/>
    </xf>
    <xf numFmtId="0" fontId="17" fillId="31" borderId="44" xfId="0" applyFont="1" applyFill="1" applyBorder="1" applyAlignment="1">
      <alignment horizontal="center" wrapText="1"/>
    </xf>
    <xf numFmtId="0" fontId="17" fillId="31" borderId="57" xfId="0" applyFont="1" applyFill="1" applyBorder="1" applyAlignment="1">
      <alignment horizontal="center" wrapText="1"/>
    </xf>
    <xf numFmtId="0" fontId="10" fillId="31" borderId="55" xfId="0" applyFont="1" applyFill="1" applyBorder="1" applyAlignment="1">
      <alignment horizontal="center"/>
    </xf>
    <xf numFmtId="0" fontId="10" fillId="31" borderId="61" xfId="0" applyFont="1" applyFill="1" applyBorder="1" applyAlignment="1">
      <alignment horizontal="center"/>
    </xf>
    <xf numFmtId="0" fontId="10" fillId="31" borderId="52" xfId="0" applyFont="1" applyFill="1" applyBorder="1" applyAlignment="1">
      <alignment horizontal="left"/>
    </xf>
    <xf numFmtId="0" fontId="10" fillId="31" borderId="17" xfId="0" applyFont="1" applyFill="1" applyBorder="1" applyAlignment="1">
      <alignment horizontal="left"/>
    </xf>
    <xf numFmtId="0" fontId="10" fillId="31" borderId="27" xfId="0" applyFont="1" applyFill="1" applyBorder="1" applyAlignment="1">
      <alignment horizontal="left" vertical="center"/>
    </xf>
    <xf numFmtId="0" fontId="10" fillId="31" borderId="28" xfId="0" applyFont="1" applyFill="1" applyBorder="1" applyAlignment="1">
      <alignment horizontal="left" vertical="center"/>
    </xf>
    <xf numFmtId="0" fontId="10" fillId="31" borderId="26" xfId="0" applyFont="1" applyFill="1" applyBorder="1" applyAlignment="1">
      <alignment horizontal="left" vertical="center"/>
    </xf>
    <xf numFmtId="0" fontId="10" fillId="31" borderId="18" xfId="0" applyFont="1" applyFill="1" applyBorder="1" applyAlignment="1">
      <alignment horizontal="left" vertical="center"/>
    </xf>
    <xf numFmtId="0" fontId="10" fillId="31" borderId="34" xfId="0" applyFont="1" applyFill="1" applyBorder="1" applyAlignment="1">
      <alignment horizontal="center"/>
    </xf>
    <xf numFmtId="0" fontId="10" fillId="31" borderId="12" xfId="0" applyFont="1" applyFill="1" applyBorder="1" applyAlignment="1">
      <alignment horizontal="center"/>
    </xf>
    <xf numFmtId="0" fontId="46" fillId="32" borderId="55" xfId="0" applyFont="1" applyFill="1" applyBorder="1" applyAlignment="1">
      <alignment horizontal="center"/>
    </xf>
    <xf numFmtId="0" fontId="46" fillId="32" borderId="61" xfId="0" applyFont="1" applyFill="1" applyBorder="1" applyAlignment="1">
      <alignment horizontal="center"/>
    </xf>
    <xf numFmtId="0" fontId="46" fillId="32" borderId="52" xfId="0" applyFont="1" applyFill="1" applyBorder="1" applyAlignment="1">
      <alignment horizontal="left"/>
    </xf>
    <xf numFmtId="0" fontId="46" fillId="32" borderId="17" xfId="0" applyFont="1" applyFill="1" applyBorder="1" applyAlignment="1">
      <alignment horizontal="left"/>
    </xf>
    <xf numFmtId="0" fontId="46" fillId="32" borderId="27" xfId="0" applyFont="1" applyFill="1" applyBorder="1" applyAlignment="1">
      <alignment horizontal="left" vertical="center"/>
    </xf>
    <xf numFmtId="0" fontId="46" fillId="32" borderId="28" xfId="0" applyFont="1" applyFill="1" applyBorder="1" applyAlignment="1">
      <alignment horizontal="left" vertical="center"/>
    </xf>
    <xf numFmtId="0" fontId="46" fillId="32" borderId="26" xfId="0" applyFont="1" applyFill="1" applyBorder="1" applyAlignment="1">
      <alignment horizontal="left" vertical="center"/>
    </xf>
    <xf numFmtId="0" fontId="46" fillId="32" borderId="18" xfId="0" applyFont="1" applyFill="1" applyBorder="1" applyAlignment="1">
      <alignment horizontal="left" vertical="center"/>
    </xf>
    <xf numFmtId="0" fontId="46" fillId="32" borderId="2" xfId="0" applyFont="1" applyFill="1" applyBorder="1" applyAlignment="1">
      <alignment horizontal="left" vertical="center"/>
    </xf>
    <xf numFmtId="0" fontId="46" fillId="32" borderId="24" xfId="0" applyFont="1" applyFill="1" applyBorder="1" applyAlignment="1">
      <alignment horizontal="left" vertical="center"/>
    </xf>
    <xf numFmtId="0" fontId="46" fillId="32" borderId="34" xfId="0" applyFont="1" applyFill="1" applyBorder="1" applyAlignment="1">
      <alignment horizontal="center"/>
    </xf>
    <xf numFmtId="0" fontId="46" fillId="32" borderId="12" xfId="0" applyFont="1" applyFill="1" applyBorder="1" applyAlignment="1">
      <alignment horizontal="center"/>
    </xf>
    <xf numFmtId="0" fontId="47" fillId="32" borderId="60" xfId="0" quotePrefix="1" applyFont="1" applyFill="1" applyBorder="1" applyAlignment="1">
      <alignment horizontal="left"/>
    </xf>
    <xf numFmtId="0" fontId="47" fillId="32" borderId="36" xfId="0" quotePrefix="1" applyFont="1" applyFill="1" applyBorder="1" applyAlignment="1">
      <alignment horizontal="left"/>
    </xf>
    <xf numFmtId="3" fontId="47" fillId="32" borderId="61" xfId="0" applyNumberFormat="1" applyFont="1" applyFill="1" applyBorder="1" applyAlignment="1">
      <alignment horizontal="center"/>
    </xf>
    <xf numFmtId="3" fontId="47" fillId="32" borderId="37" xfId="0" applyNumberFormat="1" applyFont="1" applyFill="1" applyBorder="1" applyAlignment="1">
      <alignment horizontal="center"/>
    </xf>
    <xf numFmtId="0" fontId="47" fillId="32" borderId="54" xfId="0" applyFont="1" applyFill="1" applyBorder="1" applyAlignment="1">
      <alignment horizontal="left"/>
    </xf>
    <xf numFmtId="0" fontId="47" fillId="32" borderId="10" xfId="0" applyFont="1" applyFill="1" applyBorder="1" applyAlignment="1">
      <alignment horizontal="left"/>
    </xf>
    <xf numFmtId="0" fontId="47" fillId="32" borderId="55" xfId="0" applyFont="1" applyFill="1" applyBorder="1" applyAlignment="1">
      <alignment horizontal="center" vertical="center" wrapText="1"/>
    </xf>
    <xf numFmtId="0" fontId="47" fillId="32" borderId="37" xfId="0" applyFont="1" applyFill="1" applyBorder="1" applyAlignment="1">
      <alignment horizontal="center" vertical="center" wrapText="1"/>
    </xf>
    <xf numFmtId="0" fontId="47" fillId="32" borderId="28" xfId="0" applyFont="1" applyFill="1" applyBorder="1" applyAlignment="1">
      <alignment horizontal="center" wrapText="1"/>
    </xf>
    <xf numFmtId="0" fontId="47" fillId="32" borderId="2" xfId="0" applyFont="1" applyFill="1" applyBorder="1" applyAlignment="1">
      <alignment horizontal="center" wrapText="1"/>
    </xf>
    <xf numFmtId="0" fontId="51" fillId="32" borderId="21" xfId="0" applyFont="1" applyFill="1" applyBorder="1" applyAlignment="1">
      <alignment horizontal="center" vertical="center" wrapText="1"/>
    </xf>
    <xf numFmtId="0" fontId="51" fillId="32" borderId="19" xfId="0" applyFont="1" applyFill="1" applyBorder="1" applyAlignment="1">
      <alignment horizontal="center" vertical="center" wrapText="1"/>
    </xf>
    <xf numFmtId="0" fontId="47" fillId="32" borderId="55" xfId="0" applyFont="1" applyFill="1" applyBorder="1" applyAlignment="1">
      <alignment horizontal="center" vertical="center"/>
    </xf>
    <xf numFmtId="0" fontId="47" fillId="32" borderId="61" xfId="0" applyFont="1" applyFill="1" applyBorder="1" applyAlignment="1">
      <alignment horizontal="center" vertical="center"/>
    </xf>
    <xf numFmtId="0" fontId="47" fillId="32" borderId="37" xfId="0" applyFont="1" applyFill="1" applyBorder="1" applyAlignment="1">
      <alignment horizontal="center" vertical="center"/>
    </xf>
    <xf numFmtId="0" fontId="47" fillId="32" borderId="60" xfId="0" applyFont="1" applyFill="1" applyBorder="1" applyAlignment="1">
      <alignment horizontal="center"/>
    </xf>
    <xf numFmtId="0" fontId="47" fillId="32" borderId="36" xfId="0" applyFont="1" applyFill="1" applyBorder="1" applyAlignment="1">
      <alignment horizontal="center"/>
    </xf>
    <xf numFmtId="0" fontId="47" fillId="32" borderId="63" xfId="0" applyFont="1" applyFill="1" applyBorder="1" applyAlignment="1">
      <alignment horizontal="center" wrapText="1"/>
    </xf>
    <xf numFmtId="0" fontId="47" fillId="32" borderId="25" xfId="0" applyFont="1" applyFill="1" applyBorder="1" applyAlignment="1">
      <alignment horizontal="center" wrapText="1"/>
    </xf>
    <xf numFmtId="0" fontId="47" fillId="32" borderId="28" xfId="0" applyFont="1" applyFill="1" applyBorder="1" applyAlignment="1">
      <alignment horizontal="center" vertical="center" wrapText="1"/>
    </xf>
    <xf numFmtId="0" fontId="47" fillId="32" borderId="2" xfId="0" applyFont="1" applyFill="1" applyBorder="1" applyAlignment="1">
      <alignment horizontal="center" vertical="center" wrapText="1"/>
    </xf>
    <xf numFmtId="0" fontId="47" fillId="32" borderId="44" xfId="0" applyFont="1" applyFill="1" applyBorder="1" applyAlignment="1">
      <alignment horizontal="center" vertical="center"/>
    </xf>
    <xf numFmtId="0" fontId="47" fillId="32" borderId="46" xfId="0" applyFont="1" applyFill="1" applyBorder="1" applyAlignment="1">
      <alignment horizontal="center" vertical="center"/>
    </xf>
    <xf numFmtId="0" fontId="47" fillId="32" borderId="62" xfId="0" applyFont="1" applyFill="1" applyBorder="1" applyAlignment="1">
      <alignment horizontal="center" vertical="center"/>
    </xf>
    <xf numFmtId="0" fontId="46" fillId="32" borderId="31" xfId="0" applyFont="1" applyFill="1" applyBorder="1" applyAlignment="1">
      <alignment horizontal="left" vertical="center"/>
    </xf>
    <xf numFmtId="0" fontId="46" fillId="32" borderId="48" xfId="0" applyFont="1" applyFill="1" applyBorder="1" applyAlignment="1">
      <alignment horizontal="left" vertical="center"/>
    </xf>
    <xf numFmtId="0" fontId="32" fillId="32" borderId="27" xfId="0" applyFont="1" applyFill="1" applyBorder="1" applyAlignment="1">
      <alignment horizontal="center"/>
    </xf>
    <xf numFmtId="0" fontId="32" fillId="32" borderId="28" xfId="0" applyFont="1" applyFill="1" applyBorder="1" applyAlignment="1">
      <alignment horizontal="center"/>
    </xf>
    <xf numFmtId="0" fontId="32" fillId="32" borderId="21" xfId="0" applyFont="1" applyFill="1" applyBorder="1" applyAlignment="1">
      <alignment horizontal="center"/>
    </xf>
    <xf numFmtId="1" fontId="40" fillId="0" borderId="24" xfId="14" applyNumberFormat="1" applyFont="1" applyBorder="1" applyAlignment="1" applyProtection="1">
      <alignment horizontal="right"/>
    </xf>
    <xf numFmtId="1" fontId="40" fillId="0" borderId="12" xfId="14" applyNumberFormat="1" applyFont="1" applyBorder="1" applyAlignment="1" applyProtection="1">
      <alignment horizontal="right"/>
    </xf>
    <xf numFmtId="164" fontId="40" fillId="0" borderId="24" xfId="14" applyNumberFormat="1" applyFont="1" applyBorder="1" applyAlignment="1" applyProtection="1">
      <alignment horizontal="left"/>
    </xf>
    <xf numFmtId="164" fontId="40" fillId="0" borderId="12" xfId="14" applyNumberFormat="1" applyFont="1" applyBorder="1" applyAlignment="1" applyProtection="1">
      <alignment horizontal="left"/>
    </xf>
    <xf numFmtId="0" fontId="47" fillId="32" borderId="18" xfId="0" applyFont="1" applyFill="1" applyBorder="1" applyAlignment="1">
      <alignment horizontal="left"/>
    </xf>
    <xf numFmtId="0" fontId="47" fillId="32" borderId="2" xfId="0" applyFont="1" applyFill="1" applyBorder="1" applyAlignment="1">
      <alignment horizontal="left"/>
    </xf>
    <xf numFmtId="164" fontId="47" fillId="32" borderId="2" xfId="14" applyNumberFormat="1" applyFont="1" applyFill="1" applyBorder="1" applyAlignment="1">
      <alignment horizontal="left"/>
    </xf>
    <xf numFmtId="164" fontId="47" fillId="32" borderId="19" xfId="14" applyNumberFormat="1" applyFont="1" applyFill="1" applyBorder="1" applyAlignment="1">
      <alignment horizontal="left"/>
    </xf>
    <xf numFmtId="164" fontId="40" fillId="0" borderId="23" xfId="14" applyNumberFormat="1" applyFont="1" applyBorder="1" applyAlignment="1" applyProtection="1">
      <alignment horizontal="left"/>
    </xf>
    <xf numFmtId="164" fontId="40" fillId="0" borderId="22" xfId="14" applyNumberFormat="1" applyFont="1" applyBorder="1" applyAlignment="1" applyProtection="1">
      <alignment horizontal="left"/>
    </xf>
    <xf numFmtId="164" fontId="40" fillId="0" borderId="2" xfId="14" applyNumberFormat="1" applyFont="1" applyBorder="1" applyAlignment="1" applyProtection="1">
      <alignment horizontal="left"/>
    </xf>
    <xf numFmtId="164" fontId="40" fillId="0" borderId="19" xfId="14" applyNumberFormat="1" applyFont="1" applyBorder="1" applyAlignment="1" applyProtection="1">
      <alignment horizontal="left"/>
    </xf>
    <xf numFmtId="0" fontId="49" fillId="16" borderId="55" xfId="0" applyFont="1" applyFill="1" applyBorder="1" applyAlignment="1">
      <alignment horizontal="center"/>
    </xf>
    <xf numFmtId="0" fontId="49" fillId="16" borderId="61" xfId="0" applyFont="1" applyFill="1" applyBorder="1" applyAlignment="1">
      <alignment horizontal="center"/>
    </xf>
    <xf numFmtId="0" fontId="49" fillId="16" borderId="52" xfId="0" applyFont="1" applyFill="1" applyBorder="1" applyAlignment="1">
      <alignment horizontal="left"/>
    </xf>
    <xf numFmtId="0" fontId="49" fillId="16" borderId="17" xfId="0" applyFont="1" applyFill="1" applyBorder="1" applyAlignment="1">
      <alignment horizontal="left"/>
    </xf>
    <xf numFmtId="0" fontId="49" fillId="16" borderId="27" xfId="0" applyFont="1" applyFill="1" applyBorder="1" applyAlignment="1">
      <alignment horizontal="left" vertical="center"/>
    </xf>
    <xf numFmtId="0" fontId="49" fillId="16" borderId="28" xfId="0" applyFont="1" applyFill="1" applyBorder="1" applyAlignment="1">
      <alignment horizontal="left" vertical="center"/>
    </xf>
    <xf numFmtId="0" fontId="49" fillId="16" borderId="26" xfId="0" applyFont="1" applyFill="1" applyBorder="1" applyAlignment="1">
      <alignment horizontal="left" vertical="center"/>
    </xf>
    <xf numFmtId="0" fontId="49" fillId="16" borderId="18" xfId="0" applyFont="1" applyFill="1" applyBorder="1" applyAlignment="1">
      <alignment horizontal="left" vertical="center"/>
    </xf>
    <xf numFmtId="0" fontId="49" fillId="16" borderId="2" xfId="0" applyFont="1" applyFill="1" applyBorder="1" applyAlignment="1">
      <alignment horizontal="left" vertical="center"/>
    </xf>
    <xf numFmtId="0" fontId="49" fillId="16" borderId="24" xfId="0" applyFont="1" applyFill="1" applyBorder="1" applyAlignment="1">
      <alignment horizontal="left" vertical="center"/>
    </xf>
    <xf numFmtId="0" fontId="49" fillId="16" borderId="34" xfId="0" applyFont="1" applyFill="1" applyBorder="1" applyAlignment="1">
      <alignment horizontal="center"/>
    </xf>
    <xf numFmtId="0" fontId="49" fillId="16" borderId="12" xfId="0" applyFont="1" applyFill="1" applyBorder="1" applyAlignment="1">
      <alignment horizontal="center"/>
    </xf>
    <xf numFmtId="0" fontId="42" fillId="16" borderId="60" xfId="0" quotePrefix="1" applyFont="1" applyFill="1" applyBorder="1" applyAlignment="1">
      <alignment horizontal="left"/>
    </xf>
    <xf numFmtId="0" fontId="42" fillId="16" borderId="36" xfId="0" quotePrefix="1" applyFont="1" applyFill="1" applyBorder="1" applyAlignment="1">
      <alignment horizontal="left"/>
    </xf>
    <xf numFmtId="3" fontId="42" fillId="16" borderId="61" xfId="0" applyNumberFormat="1" applyFont="1" applyFill="1" applyBorder="1" applyAlignment="1">
      <alignment horizontal="center"/>
    </xf>
    <xf numFmtId="3" fontId="42" fillId="16" borderId="37" xfId="0" applyNumberFormat="1" applyFont="1" applyFill="1" applyBorder="1" applyAlignment="1">
      <alignment horizontal="center"/>
    </xf>
    <xf numFmtId="0" fontId="42" fillId="16" borderId="54" xfId="0" applyFont="1" applyFill="1" applyBorder="1" applyAlignment="1">
      <alignment horizontal="left"/>
    </xf>
    <xf numFmtId="0" fontId="42" fillId="16" borderId="10" xfId="0" applyFont="1" applyFill="1" applyBorder="1" applyAlignment="1">
      <alignment horizontal="left"/>
    </xf>
    <xf numFmtId="0" fontId="42" fillId="16" borderId="55" xfId="0" applyFont="1" applyFill="1" applyBorder="1" applyAlignment="1">
      <alignment horizontal="center" vertical="center" wrapText="1"/>
    </xf>
    <xf numFmtId="0" fontId="42" fillId="16" borderId="37" xfId="0" applyFont="1" applyFill="1" applyBorder="1" applyAlignment="1">
      <alignment horizontal="center" vertical="center" wrapText="1"/>
    </xf>
    <xf numFmtId="0" fontId="42" fillId="16" borderId="28" xfId="0" applyFont="1" applyFill="1" applyBorder="1" applyAlignment="1">
      <alignment horizontal="center" wrapText="1"/>
    </xf>
    <xf numFmtId="0" fontId="42" fillId="16" borderId="2" xfId="0" applyFont="1" applyFill="1" applyBorder="1" applyAlignment="1">
      <alignment horizontal="center" wrapText="1"/>
    </xf>
    <xf numFmtId="0" fontId="52" fillId="16" borderId="21" xfId="0" applyFont="1" applyFill="1" applyBorder="1" applyAlignment="1">
      <alignment horizontal="center" vertical="center" wrapText="1"/>
    </xf>
    <xf numFmtId="0" fontId="52" fillId="16" borderId="19" xfId="0" applyFont="1" applyFill="1" applyBorder="1" applyAlignment="1">
      <alignment horizontal="center" vertical="center" wrapText="1"/>
    </xf>
    <xf numFmtId="0" fontId="42" fillId="16" borderId="55" xfId="0" applyFont="1" applyFill="1" applyBorder="1" applyAlignment="1">
      <alignment horizontal="center" vertical="center"/>
    </xf>
    <xf numFmtId="0" fontId="42" fillId="16" borderId="61" xfId="0" applyFont="1" applyFill="1" applyBorder="1" applyAlignment="1">
      <alignment horizontal="center" vertical="center"/>
    </xf>
    <xf numFmtId="0" fontId="42" fillId="16" borderId="37" xfId="0" applyFont="1" applyFill="1" applyBorder="1" applyAlignment="1">
      <alignment horizontal="center" vertical="center"/>
    </xf>
    <xf numFmtId="0" fontId="42" fillId="16" borderId="60" xfId="0" applyFont="1" applyFill="1" applyBorder="1" applyAlignment="1">
      <alignment horizontal="center"/>
    </xf>
    <xf numFmtId="0" fontId="42" fillId="16" borderId="36" xfId="0" applyFont="1" applyFill="1" applyBorder="1" applyAlignment="1">
      <alignment horizontal="center"/>
    </xf>
    <xf numFmtId="0" fontId="42" fillId="16" borderId="63" xfId="0" applyFont="1" applyFill="1" applyBorder="1" applyAlignment="1">
      <alignment horizontal="center" wrapText="1"/>
    </xf>
    <xf numFmtId="0" fontId="42" fillId="16" borderId="25" xfId="0" applyFont="1" applyFill="1" applyBorder="1" applyAlignment="1">
      <alignment horizontal="center" wrapText="1"/>
    </xf>
    <xf numFmtId="0" fontId="42" fillId="16" borderId="28" xfId="0" applyFont="1" applyFill="1" applyBorder="1" applyAlignment="1">
      <alignment horizontal="center" vertical="center" wrapText="1"/>
    </xf>
    <xf numFmtId="0" fontId="42" fillId="16" borderId="2" xfId="0" applyFont="1" applyFill="1" applyBorder="1" applyAlignment="1">
      <alignment horizontal="center" vertical="center" wrapText="1"/>
    </xf>
    <xf numFmtId="0" fontId="42" fillId="16" borderId="44" xfId="0" applyFont="1" applyFill="1" applyBorder="1" applyAlignment="1">
      <alignment horizontal="center" vertical="center"/>
    </xf>
    <xf numFmtId="0" fontId="42" fillId="16" borderId="46" xfId="0" applyFont="1" applyFill="1" applyBorder="1" applyAlignment="1">
      <alignment horizontal="center" vertical="center"/>
    </xf>
    <xf numFmtId="0" fontId="42" fillId="16" borderId="62" xfId="0" applyFont="1" applyFill="1" applyBorder="1" applyAlignment="1">
      <alignment horizontal="center" vertical="center"/>
    </xf>
    <xf numFmtId="0" fontId="49" fillId="16" borderId="31" xfId="0" applyFont="1" applyFill="1" applyBorder="1" applyAlignment="1">
      <alignment horizontal="left" vertical="center"/>
    </xf>
    <xf numFmtId="0" fontId="49" fillId="16" borderId="48" xfId="0" applyFont="1" applyFill="1" applyBorder="1" applyAlignment="1">
      <alignment horizontal="left" vertical="center"/>
    </xf>
    <xf numFmtId="0" fontId="42" fillId="16" borderId="18" xfId="0" applyFont="1" applyFill="1" applyBorder="1" applyAlignment="1">
      <alignment horizontal="left"/>
    </xf>
    <xf numFmtId="0" fontId="42" fillId="16" borderId="2" xfId="0" applyFont="1" applyFill="1" applyBorder="1" applyAlignment="1">
      <alignment horizontal="left"/>
    </xf>
    <xf numFmtId="164" fontId="42" fillId="16" borderId="2" xfId="14" applyNumberFormat="1" applyFont="1" applyFill="1" applyBorder="1" applyAlignment="1">
      <alignment horizontal="left"/>
    </xf>
    <xf numFmtId="164" fontId="42" fillId="16" borderId="19" xfId="14" applyNumberFormat="1" applyFont="1" applyFill="1" applyBorder="1" applyAlignment="1">
      <alignment horizontal="left"/>
    </xf>
    <xf numFmtId="0" fontId="49" fillId="36" borderId="55" xfId="0" applyFont="1" applyFill="1" applyBorder="1" applyAlignment="1">
      <alignment horizontal="center"/>
    </xf>
    <xf numFmtId="0" fontId="49" fillId="36" borderId="61" xfId="0" applyFont="1" applyFill="1" applyBorder="1" applyAlignment="1">
      <alignment horizontal="center"/>
    </xf>
    <xf numFmtId="0" fontId="49" fillId="36" borderId="52" xfId="0" applyFont="1" applyFill="1" applyBorder="1" applyAlignment="1">
      <alignment horizontal="left"/>
    </xf>
    <xf numFmtId="0" fontId="49" fillId="36" borderId="17" xfId="0" applyFont="1" applyFill="1" applyBorder="1" applyAlignment="1">
      <alignment horizontal="left"/>
    </xf>
    <xf numFmtId="0" fontId="49" fillId="36" borderId="27" xfId="0" applyFont="1" applyFill="1" applyBorder="1" applyAlignment="1">
      <alignment horizontal="left" vertical="center"/>
    </xf>
    <xf numFmtId="0" fontId="49" fillId="36" borderId="28" xfId="0" applyFont="1" applyFill="1" applyBorder="1" applyAlignment="1">
      <alignment horizontal="left" vertical="center"/>
    </xf>
    <xf numFmtId="0" fontId="49" fillId="36" borderId="26" xfId="0" applyFont="1" applyFill="1" applyBorder="1" applyAlignment="1">
      <alignment horizontal="left" vertical="center"/>
    </xf>
    <xf numFmtId="0" fontId="49" fillId="36" borderId="18" xfId="0" applyFont="1" applyFill="1" applyBorder="1" applyAlignment="1">
      <alignment horizontal="left" vertical="center"/>
    </xf>
    <xf numFmtId="0" fontId="49" fillId="36" borderId="2" xfId="0" applyFont="1" applyFill="1" applyBorder="1" applyAlignment="1">
      <alignment horizontal="left" vertical="center"/>
    </xf>
    <xf numFmtId="0" fontId="49" fillId="36" borderId="24" xfId="0" applyFont="1" applyFill="1" applyBorder="1" applyAlignment="1">
      <alignment horizontal="left" vertical="center"/>
    </xf>
    <xf numFmtId="0" fontId="49" fillId="36" borderId="34" xfId="0" applyFont="1" applyFill="1" applyBorder="1" applyAlignment="1">
      <alignment horizontal="center"/>
    </xf>
    <xf numFmtId="0" fontId="49" fillId="36" borderId="12" xfId="0" applyFont="1" applyFill="1" applyBorder="1" applyAlignment="1">
      <alignment horizontal="center"/>
    </xf>
    <xf numFmtId="0" fontId="42" fillId="36" borderId="60" xfId="0" quotePrefix="1" applyFont="1" applyFill="1" applyBorder="1" applyAlignment="1">
      <alignment horizontal="left"/>
    </xf>
    <xf numFmtId="0" fontId="42" fillId="36" borderId="36" xfId="0" quotePrefix="1" applyFont="1" applyFill="1" applyBorder="1" applyAlignment="1">
      <alignment horizontal="left"/>
    </xf>
    <xf numFmtId="3" fontId="42" fillId="36" borderId="61" xfId="0" applyNumberFormat="1" applyFont="1" applyFill="1" applyBorder="1" applyAlignment="1">
      <alignment horizontal="center"/>
    </xf>
    <xf numFmtId="3" fontId="42" fillId="36" borderId="37" xfId="0" applyNumberFormat="1" applyFont="1" applyFill="1" applyBorder="1" applyAlignment="1">
      <alignment horizontal="center"/>
    </xf>
    <xf numFmtId="0" fontId="42" fillId="36" borderId="54" xfId="0" applyFont="1" applyFill="1" applyBorder="1" applyAlignment="1">
      <alignment horizontal="left"/>
    </xf>
    <xf numFmtId="0" fontId="42" fillId="36" borderId="10" xfId="0" applyFont="1" applyFill="1" applyBorder="1" applyAlignment="1">
      <alignment horizontal="left"/>
    </xf>
    <xf numFmtId="0" fontId="42" fillId="36" borderId="55" xfId="0" applyFont="1" applyFill="1" applyBorder="1" applyAlignment="1">
      <alignment horizontal="center" vertical="center" wrapText="1"/>
    </xf>
    <xf numFmtId="0" fontId="42" fillId="36" borderId="37" xfId="0" applyFont="1" applyFill="1" applyBorder="1" applyAlignment="1">
      <alignment horizontal="center" vertical="center" wrapText="1"/>
    </xf>
    <xf numFmtId="0" fontId="42" fillId="36" borderId="28" xfId="0" applyFont="1" applyFill="1" applyBorder="1" applyAlignment="1">
      <alignment horizontal="center" wrapText="1"/>
    </xf>
    <xf numFmtId="0" fontId="42" fillId="36" borderId="2" xfId="0" applyFont="1" applyFill="1" applyBorder="1" applyAlignment="1">
      <alignment horizontal="center" wrapText="1"/>
    </xf>
    <xf numFmtId="0" fontId="52" fillId="36" borderId="21" xfId="0" applyFont="1" applyFill="1" applyBorder="1" applyAlignment="1">
      <alignment horizontal="center" vertical="center" wrapText="1"/>
    </xf>
    <xf numFmtId="0" fontId="52" fillId="36" borderId="19" xfId="0" applyFont="1" applyFill="1" applyBorder="1" applyAlignment="1">
      <alignment horizontal="center" vertical="center" wrapText="1"/>
    </xf>
    <xf numFmtId="0" fontId="42" fillId="36" borderId="55" xfId="0" applyFont="1" applyFill="1" applyBorder="1" applyAlignment="1">
      <alignment horizontal="center" vertical="center"/>
    </xf>
    <xf numFmtId="0" fontId="42" fillId="36" borderId="61" xfId="0" applyFont="1" applyFill="1" applyBorder="1" applyAlignment="1">
      <alignment horizontal="center" vertical="center"/>
    </xf>
    <xf numFmtId="0" fontId="42" fillId="36" borderId="37" xfId="0" applyFont="1" applyFill="1" applyBorder="1" applyAlignment="1">
      <alignment horizontal="center" vertical="center"/>
    </xf>
    <xf numFmtId="0" fontId="42" fillId="36" borderId="60" xfId="0" applyFont="1" applyFill="1" applyBorder="1" applyAlignment="1">
      <alignment horizontal="center"/>
    </xf>
    <xf numFmtId="0" fontId="42" fillId="36" borderId="36" xfId="0" applyFont="1" applyFill="1" applyBorder="1" applyAlignment="1">
      <alignment horizontal="center"/>
    </xf>
    <xf numFmtId="0" fontId="42" fillId="36" borderId="63" xfId="0" applyFont="1" applyFill="1" applyBorder="1" applyAlignment="1">
      <alignment horizontal="center" wrapText="1"/>
    </xf>
    <xf numFmtId="0" fontId="42" fillId="36" borderId="25" xfId="0" applyFont="1" applyFill="1" applyBorder="1" applyAlignment="1">
      <alignment horizontal="center" wrapText="1"/>
    </xf>
    <xf numFmtId="0" fontId="42" fillId="36" borderId="28" xfId="0" applyFont="1" applyFill="1" applyBorder="1" applyAlignment="1">
      <alignment horizontal="center" vertical="center" wrapText="1"/>
    </xf>
    <xf numFmtId="0" fontId="42" fillId="36" borderId="2" xfId="0" applyFont="1" applyFill="1" applyBorder="1" applyAlignment="1">
      <alignment horizontal="center" vertical="center" wrapText="1"/>
    </xf>
    <xf numFmtId="0" fontId="42" fillId="36" borderId="44" xfId="0" applyFont="1" applyFill="1" applyBorder="1" applyAlignment="1">
      <alignment horizontal="center" vertical="center"/>
    </xf>
    <xf numFmtId="0" fontId="42" fillId="36" borderId="46" xfId="0" applyFont="1" applyFill="1" applyBorder="1" applyAlignment="1">
      <alignment horizontal="center" vertical="center"/>
    </xf>
    <xf numFmtId="0" fontId="42" fillId="36" borderId="62" xfId="0" applyFont="1" applyFill="1" applyBorder="1" applyAlignment="1">
      <alignment horizontal="center" vertical="center"/>
    </xf>
    <xf numFmtId="0" fontId="49" fillId="36" borderId="31" xfId="0" applyFont="1" applyFill="1" applyBorder="1" applyAlignment="1">
      <alignment horizontal="left" vertical="center"/>
    </xf>
    <xf numFmtId="0" fontId="49" fillId="36" borderId="48" xfId="0" applyFont="1" applyFill="1" applyBorder="1" applyAlignment="1">
      <alignment horizontal="left" vertical="center"/>
    </xf>
    <xf numFmtId="0" fontId="35" fillId="36" borderId="27" xfId="0" applyFont="1" applyFill="1" applyBorder="1" applyAlignment="1">
      <alignment horizontal="center"/>
    </xf>
    <xf numFmtId="0" fontId="35" fillId="36" borderId="28" xfId="0" applyFont="1" applyFill="1" applyBorder="1" applyAlignment="1">
      <alignment horizontal="center"/>
    </xf>
    <xf numFmtId="0" fontId="35" fillId="36" borderId="21" xfId="0" applyFont="1" applyFill="1" applyBorder="1" applyAlignment="1">
      <alignment horizontal="center"/>
    </xf>
    <xf numFmtId="0" fontId="42" fillId="36" borderId="18" xfId="0" applyFont="1" applyFill="1" applyBorder="1" applyAlignment="1">
      <alignment horizontal="left"/>
    </xf>
    <xf numFmtId="0" fontId="42" fillId="36" borderId="2" xfId="0" applyFont="1" applyFill="1" applyBorder="1" applyAlignment="1">
      <alignment horizontal="left"/>
    </xf>
    <xf numFmtId="164" fontId="42" fillId="36" borderId="2" xfId="14" applyNumberFormat="1" applyFont="1" applyFill="1" applyBorder="1" applyAlignment="1">
      <alignment horizontal="left"/>
    </xf>
    <xf numFmtId="164" fontId="42" fillId="36" borderId="19" xfId="14" applyNumberFormat="1" applyFont="1" applyFill="1" applyBorder="1" applyAlignment="1">
      <alignment horizontal="left"/>
    </xf>
    <xf numFmtId="0" fontId="49" fillId="25" borderId="55" xfId="0" applyFont="1" applyFill="1" applyBorder="1" applyAlignment="1">
      <alignment horizontal="center"/>
    </xf>
    <xf numFmtId="0" fontId="49" fillId="25" borderId="61" xfId="0" applyFont="1" applyFill="1" applyBorder="1" applyAlignment="1">
      <alignment horizontal="center"/>
    </xf>
    <xf numFmtId="0" fontId="49" fillId="25" borderId="52" xfId="0" applyFont="1" applyFill="1" applyBorder="1" applyAlignment="1">
      <alignment horizontal="left"/>
    </xf>
    <xf numFmtId="0" fontId="49" fillId="25" borderId="17" xfId="0" applyFont="1" applyFill="1" applyBorder="1" applyAlignment="1">
      <alignment horizontal="left"/>
    </xf>
    <xf numFmtId="0" fontId="49" fillId="25" borderId="27" xfId="0" applyFont="1" applyFill="1" applyBorder="1" applyAlignment="1">
      <alignment horizontal="left" vertical="center"/>
    </xf>
    <xf numFmtId="0" fontId="49" fillId="25" borderId="28" xfId="0" applyFont="1" applyFill="1" applyBorder="1" applyAlignment="1">
      <alignment horizontal="left" vertical="center"/>
    </xf>
    <xf numFmtId="0" fontId="49" fillId="25" borderId="26" xfId="0" applyFont="1" applyFill="1" applyBorder="1" applyAlignment="1">
      <alignment horizontal="left" vertical="center"/>
    </xf>
    <xf numFmtId="0" fontId="49" fillId="25" borderId="18" xfId="0" applyFont="1" applyFill="1" applyBorder="1" applyAlignment="1">
      <alignment horizontal="left" vertical="center"/>
    </xf>
    <xf numFmtId="0" fontId="49" fillId="25" borderId="2" xfId="0" applyFont="1" applyFill="1" applyBorder="1" applyAlignment="1">
      <alignment horizontal="left" vertical="center"/>
    </xf>
    <xf numFmtId="0" fontId="49" fillId="25" borderId="24" xfId="0" applyFont="1" applyFill="1" applyBorder="1" applyAlignment="1">
      <alignment horizontal="left" vertical="center"/>
    </xf>
    <xf numFmtId="0" fontId="49" fillId="25" borderId="34" xfId="0" applyFont="1" applyFill="1" applyBorder="1" applyAlignment="1">
      <alignment horizontal="center"/>
    </xf>
    <xf numFmtId="0" fontId="49" fillId="25" borderId="12" xfId="0" applyFont="1" applyFill="1" applyBorder="1" applyAlignment="1">
      <alignment horizontal="center"/>
    </xf>
    <xf numFmtId="0" fontId="42" fillId="25" borderId="60" xfId="0" quotePrefix="1" applyFont="1" applyFill="1" applyBorder="1" applyAlignment="1">
      <alignment horizontal="left"/>
    </xf>
    <xf numFmtId="0" fontId="42" fillId="25" borderId="36" xfId="0" quotePrefix="1" applyFont="1" applyFill="1" applyBorder="1" applyAlignment="1">
      <alignment horizontal="left"/>
    </xf>
    <xf numFmtId="3" fontId="42" fillId="25" borderId="61" xfId="0" applyNumberFormat="1" applyFont="1" applyFill="1" applyBorder="1" applyAlignment="1">
      <alignment horizontal="center"/>
    </xf>
    <xf numFmtId="3" fontId="42" fillId="25" borderId="37" xfId="0" applyNumberFormat="1" applyFont="1" applyFill="1" applyBorder="1" applyAlignment="1">
      <alignment horizontal="center"/>
    </xf>
    <xf numFmtId="0" fontId="42" fillId="25" borderId="54" xfId="0" applyFont="1" applyFill="1" applyBorder="1" applyAlignment="1">
      <alignment horizontal="left"/>
    </xf>
    <xf numFmtId="0" fontId="42" fillId="25" borderId="10" xfId="0" applyFont="1" applyFill="1" applyBorder="1" applyAlignment="1">
      <alignment horizontal="left"/>
    </xf>
    <xf numFmtId="0" fontId="42" fillId="25" borderId="55" xfId="0" applyFont="1" applyFill="1" applyBorder="1" applyAlignment="1">
      <alignment horizontal="center" vertical="center" wrapText="1"/>
    </xf>
    <xf numFmtId="0" fontId="42" fillId="25" borderId="37" xfId="0" applyFont="1" applyFill="1" applyBorder="1" applyAlignment="1">
      <alignment horizontal="center" vertical="center" wrapText="1"/>
    </xf>
    <xf numFmtId="0" fontId="42" fillId="25" borderId="28" xfId="0" applyFont="1" applyFill="1" applyBorder="1" applyAlignment="1">
      <alignment horizontal="center" wrapText="1"/>
    </xf>
    <xf numFmtId="0" fontId="42" fillId="25" borderId="2" xfId="0" applyFont="1" applyFill="1" applyBorder="1" applyAlignment="1">
      <alignment horizontal="center" wrapText="1"/>
    </xf>
    <xf numFmtId="0" fontId="52" fillId="25" borderId="21" xfId="0" applyFont="1" applyFill="1" applyBorder="1" applyAlignment="1">
      <alignment horizontal="center" vertical="center" wrapText="1"/>
    </xf>
    <xf numFmtId="0" fontId="52" fillId="25" borderId="19" xfId="0" applyFont="1" applyFill="1" applyBorder="1" applyAlignment="1">
      <alignment horizontal="center" vertical="center" wrapText="1"/>
    </xf>
    <xf numFmtId="0" fontId="42" fillId="25" borderId="55" xfId="0" applyFont="1" applyFill="1" applyBorder="1" applyAlignment="1">
      <alignment horizontal="center" vertical="center"/>
    </xf>
    <xf numFmtId="0" fontId="42" fillId="25" borderId="61" xfId="0" applyFont="1" applyFill="1" applyBorder="1" applyAlignment="1">
      <alignment horizontal="center" vertical="center"/>
    </xf>
    <xf numFmtId="0" fontId="42" fillId="25" borderId="37" xfId="0" applyFont="1" applyFill="1" applyBorder="1" applyAlignment="1">
      <alignment horizontal="center" vertical="center"/>
    </xf>
    <xf numFmtId="0" fontId="42" fillId="25" borderId="60" xfId="0" applyFont="1" applyFill="1" applyBorder="1" applyAlignment="1">
      <alignment horizontal="center"/>
    </xf>
    <xf numFmtId="0" fontId="42" fillId="25" borderId="36" xfId="0" applyFont="1" applyFill="1" applyBorder="1" applyAlignment="1">
      <alignment horizontal="center"/>
    </xf>
    <xf numFmtId="0" fontId="42" fillId="25" borderId="63" xfId="0" applyFont="1" applyFill="1" applyBorder="1" applyAlignment="1">
      <alignment horizontal="center" wrapText="1"/>
    </xf>
    <xf numFmtId="0" fontId="42" fillId="25" borderId="25" xfId="0" applyFont="1" applyFill="1" applyBorder="1" applyAlignment="1">
      <alignment horizontal="center" wrapText="1"/>
    </xf>
    <xf numFmtId="0" fontId="42" fillId="25" borderId="28" xfId="0" applyFont="1" applyFill="1" applyBorder="1" applyAlignment="1">
      <alignment horizontal="center" vertical="center" wrapText="1"/>
    </xf>
    <xf numFmtId="0" fontId="42" fillId="25" borderId="2" xfId="0" applyFont="1" applyFill="1" applyBorder="1" applyAlignment="1">
      <alignment horizontal="center" vertical="center" wrapText="1"/>
    </xf>
    <xf numFmtId="0" fontId="42" fillId="25" borderId="44" xfId="0" applyFont="1" applyFill="1" applyBorder="1" applyAlignment="1">
      <alignment horizontal="center" vertical="center"/>
    </xf>
    <xf numFmtId="0" fontId="42" fillId="25" borderId="46" xfId="0" applyFont="1" applyFill="1" applyBorder="1" applyAlignment="1">
      <alignment horizontal="center" vertical="center"/>
    </xf>
    <xf numFmtId="0" fontId="42" fillId="25" borderId="62" xfId="0" applyFont="1" applyFill="1" applyBorder="1" applyAlignment="1">
      <alignment horizontal="center" vertical="center"/>
    </xf>
    <xf numFmtId="0" fontId="49" fillId="25" borderId="31" xfId="0" applyFont="1" applyFill="1" applyBorder="1" applyAlignment="1">
      <alignment horizontal="left" vertical="center"/>
    </xf>
    <xf numFmtId="0" fontId="49" fillId="25" borderId="48" xfId="0" applyFont="1" applyFill="1" applyBorder="1" applyAlignment="1">
      <alignment horizontal="left" vertical="center"/>
    </xf>
    <xf numFmtId="0" fontId="42" fillId="25" borderId="18" xfId="0" applyFont="1" applyFill="1" applyBorder="1" applyAlignment="1">
      <alignment horizontal="left"/>
    </xf>
    <xf numFmtId="0" fontId="42" fillId="25" borderId="2" xfId="0" applyFont="1" applyFill="1" applyBorder="1" applyAlignment="1">
      <alignment horizontal="left"/>
    </xf>
    <xf numFmtId="164" fontId="42" fillId="25" borderId="2" xfId="14" applyNumberFormat="1" applyFont="1" applyFill="1" applyBorder="1" applyAlignment="1">
      <alignment horizontal="left"/>
    </xf>
    <xf numFmtId="164" fontId="42" fillId="25" borderId="19" xfId="14" applyNumberFormat="1" applyFont="1" applyFill="1" applyBorder="1" applyAlignment="1">
      <alignment horizontal="left"/>
    </xf>
    <xf numFmtId="0" fontId="46" fillId="37" borderId="55" xfId="0" applyFont="1" applyFill="1" applyBorder="1" applyAlignment="1">
      <alignment horizontal="center"/>
    </xf>
    <xf numFmtId="0" fontId="46" fillId="37" borderId="61" xfId="0" applyFont="1" applyFill="1" applyBorder="1" applyAlignment="1">
      <alignment horizontal="center"/>
    </xf>
    <xf numFmtId="0" fontId="46" fillId="37" borderId="52" xfId="0" applyFont="1" applyFill="1" applyBorder="1" applyAlignment="1">
      <alignment horizontal="left"/>
    </xf>
    <xf numFmtId="0" fontId="46" fillId="37" borderId="17" xfId="0" applyFont="1" applyFill="1" applyBorder="1" applyAlignment="1">
      <alignment horizontal="left"/>
    </xf>
    <xf numFmtId="0" fontId="46" fillId="37" borderId="27" xfId="0" applyFont="1" applyFill="1" applyBorder="1" applyAlignment="1">
      <alignment horizontal="left" vertical="center"/>
    </xf>
    <xf numFmtId="0" fontId="46" fillId="37" borderId="28" xfId="0" applyFont="1" applyFill="1" applyBorder="1" applyAlignment="1">
      <alignment horizontal="left" vertical="center"/>
    </xf>
    <xf numFmtId="0" fontId="46" fillId="37" borderId="26" xfId="0" applyFont="1" applyFill="1" applyBorder="1" applyAlignment="1">
      <alignment horizontal="left" vertical="center"/>
    </xf>
    <xf numFmtId="0" fontId="46" fillId="37" borderId="18" xfId="0" applyFont="1" applyFill="1" applyBorder="1" applyAlignment="1">
      <alignment horizontal="left" vertical="center"/>
    </xf>
    <xf numFmtId="0" fontId="46" fillId="37" borderId="2" xfId="0" applyFont="1" applyFill="1" applyBorder="1" applyAlignment="1">
      <alignment horizontal="left" vertical="center"/>
    </xf>
    <xf numFmtId="0" fontId="46" fillId="37" borderId="24" xfId="0" applyFont="1" applyFill="1" applyBorder="1" applyAlignment="1">
      <alignment horizontal="left" vertical="center"/>
    </xf>
    <xf numFmtId="0" fontId="46" fillId="37" borderId="34" xfId="0" applyFont="1" applyFill="1" applyBorder="1" applyAlignment="1">
      <alignment horizontal="center"/>
    </xf>
    <xf numFmtId="0" fontId="46" fillId="37" borderId="12" xfId="0" applyFont="1" applyFill="1" applyBorder="1" applyAlignment="1">
      <alignment horizontal="center"/>
    </xf>
    <xf numFmtId="0" fontId="47" fillId="37" borderId="60" xfId="0" quotePrefix="1" applyFont="1" applyFill="1" applyBorder="1" applyAlignment="1">
      <alignment horizontal="left"/>
    </xf>
    <xf numFmtId="0" fontId="47" fillId="37" borderId="36" xfId="0" quotePrefix="1" applyFont="1" applyFill="1" applyBorder="1" applyAlignment="1">
      <alignment horizontal="left"/>
    </xf>
    <xf numFmtId="3" fontId="47" fillId="37" borderId="61" xfId="0" applyNumberFormat="1" applyFont="1" applyFill="1" applyBorder="1" applyAlignment="1">
      <alignment horizontal="center"/>
    </xf>
    <xf numFmtId="3" fontId="47" fillId="37" borderId="37" xfId="0" applyNumberFormat="1" applyFont="1" applyFill="1" applyBorder="1" applyAlignment="1">
      <alignment horizontal="center"/>
    </xf>
    <xf numFmtId="0" fontId="47" fillId="37" borderId="54" xfId="0" applyFont="1" applyFill="1" applyBorder="1" applyAlignment="1">
      <alignment horizontal="left"/>
    </xf>
    <xf numFmtId="0" fontId="47" fillId="37" borderId="10" xfId="0" applyFont="1" applyFill="1" applyBorder="1" applyAlignment="1">
      <alignment horizontal="left"/>
    </xf>
    <xf numFmtId="0" fontId="47" fillId="37" borderId="55" xfId="0" applyFont="1" applyFill="1" applyBorder="1" applyAlignment="1">
      <alignment horizontal="center" vertical="center" wrapText="1"/>
    </xf>
    <xf numFmtId="0" fontId="47" fillId="37" borderId="37" xfId="0" applyFont="1" applyFill="1" applyBorder="1" applyAlignment="1">
      <alignment horizontal="center" vertical="center" wrapText="1"/>
    </xf>
    <xf numFmtId="0" fontId="47" fillId="37" borderId="28" xfId="0" applyFont="1" applyFill="1" applyBorder="1" applyAlignment="1">
      <alignment horizontal="center" wrapText="1"/>
    </xf>
    <xf numFmtId="0" fontId="47" fillId="37" borderId="2" xfId="0" applyFont="1" applyFill="1" applyBorder="1" applyAlignment="1">
      <alignment horizontal="center" wrapText="1"/>
    </xf>
    <xf numFmtId="0" fontId="51" fillId="37" borderId="21" xfId="0" applyFont="1" applyFill="1" applyBorder="1" applyAlignment="1">
      <alignment horizontal="center" vertical="center" wrapText="1"/>
    </xf>
    <xf numFmtId="0" fontId="51" fillId="37" borderId="19" xfId="0" applyFont="1" applyFill="1" applyBorder="1" applyAlignment="1">
      <alignment horizontal="center" vertical="center" wrapText="1"/>
    </xf>
    <xf numFmtId="0" fontId="47" fillId="37" borderId="55" xfId="0" applyFont="1" applyFill="1" applyBorder="1" applyAlignment="1">
      <alignment horizontal="center" vertical="center"/>
    </xf>
    <xf numFmtId="0" fontId="47" fillId="37" borderId="61" xfId="0" applyFont="1" applyFill="1" applyBorder="1" applyAlignment="1">
      <alignment horizontal="center" vertical="center"/>
    </xf>
    <xf numFmtId="0" fontId="47" fillId="37" borderId="37" xfId="0" applyFont="1" applyFill="1" applyBorder="1" applyAlignment="1">
      <alignment horizontal="center" vertical="center"/>
    </xf>
    <xf numFmtId="0" fontId="47" fillId="37" borderId="60" xfId="0" applyFont="1" applyFill="1" applyBorder="1" applyAlignment="1">
      <alignment horizontal="center"/>
    </xf>
    <xf numFmtId="0" fontId="47" fillId="37" borderId="36" xfId="0" applyFont="1" applyFill="1" applyBorder="1" applyAlignment="1">
      <alignment horizontal="center"/>
    </xf>
    <xf numFmtId="0" fontId="47" fillId="37" borderId="63" xfId="0" applyFont="1" applyFill="1" applyBorder="1" applyAlignment="1">
      <alignment horizontal="center" wrapText="1"/>
    </xf>
    <xf numFmtId="0" fontId="47" fillId="37" borderId="25" xfId="0" applyFont="1" applyFill="1" applyBorder="1" applyAlignment="1">
      <alignment horizontal="center" wrapText="1"/>
    </xf>
    <xf numFmtId="0" fontId="47" fillId="37" borderId="28" xfId="0" applyFont="1" applyFill="1" applyBorder="1" applyAlignment="1">
      <alignment horizontal="center" vertical="center" wrapText="1"/>
    </xf>
    <xf numFmtId="0" fontId="47" fillId="37" borderId="2" xfId="0" applyFont="1" applyFill="1" applyBorder="1" applyAlignment="1">
      <alignment horizontal="center" vertical="center" wrapText="1"/>
    </xf>
    <xf numFmtId="0" fontId="47" fillId="37" borderId="44" xfId="0" applyFont="1" applyFill="1" applyBorder="1" applyAlignment="1">
      <alignment horizontal="center" vertical="center"/>
    </xf>
    <xf numFmtId="0" fontId="47" fillId="37" borderId="46" xfId="0" applyFont="1" applyFill="1" applyBorder="1" applyAlignment="1">
      <alignment horizontal="center" vertical="center"/>
    </xf>
    <xf numFmtId="0" fontId="47" fillId="37" borderId="62" xfId="0" applyFont="1" applyFill="1" applyBorder="1" applyAlignment="1">
      <alignment horizontal="center" vertical="center"/>
    </xf>
    <xf numFmtId="0" fontId="46" fillId="37" borderId="31" xfId="0" applyFont="1" applyFill="1" applyBorder="1" applyAlignment="1">
      <alignment horizontal="left" vertical="center"/>
    </xf>
    <xf numFmtId="0" fontId="46" fillId="37" borderId="48" xfId="0" applyFont="1" applyFill="1" applyBorder="1" applyAlignment="1">
      <alignment horizontal="left" vertical="center"/>
    </xf>
    <xf numFmtId="0" fontId="32" fillId="37" borderId="27" xfId="0" applyFont="1" applyFill="1" applyBorder="1" applyAlignment="1">
      <alignment horizontal="center"/>
    </xf>
    <xf numFmtId="0" fontId="32" fillId="37" borderId="28" xfId="0" applyFont="1" applyFill="1" applyBorder="1" applyAlignment="1">
      <alignment horizontal="center"/>
    </xf>
    <xf numFmtId="0" fontId="32" fillId="37" borderId="21" xfId="0" applyFont="1" applyFill="1" applyBorder="1" applyAlignment="1">
      <alignment horizontal="center"/>
    </xf>
    <xf numFmtId="0" fontId="47" fillId="37" borderId="18" xfId="0" applyFont="1" applyFill="1" applyBorder="1" applyAlignment="1">
      <alignment horizontal="left"/>
    </xf>
    <xf numFmtId="0" fontId="47" fillId="37" borderId="2" xfId="0" applyFont="1" applyFill="1" applyBorder="1" applyAlignment="1">
      <alignment horizontal="left"/>
    </xf>
    <xf numFmtId="164" fontId="47" fillId="37" borderId="2" xfId="14" applyNumberFormat="1" applyFont="1" applyFill="1" applyBorder="1" applyAlignment="1">
      <alignment horizontal="left"/>
    </xf>
    <xf numFmtId="164" fontId="47" fillId="37" borderId="19" xfId="14" applyNumberFormat="1" applyFont="1" applyFill="1" applyBorder="1" applyAlignment="1">
      <alignment horizontal="left"/>
    </xf>
  </cellXfs>
  <cellStyles count="18">
    <cellStyle name="60% - Énfasis1" xfId="1" builtinId="32"/>
    <cellStyle name="60% - Énfasis2" xfId="2" builtinId="36"/>
    <cellStyle name="60% - Énfasis3" xfId="3" builtinId="40"/>
    <cellStyle name="60% - Énfasis4" xfId="4" builtinId="44"/>
    <cellStyle name="60% - Énfasis5" xfId="5" builtinId="48"/>
    <cellStyle name="60% - Énfasis6" xfId="6" builtinId="52"/>
    <cellStyle name="Énfasis1" xfId="7" builtinId="29"/>
    <cellStyle name="Énfasis2" xfId="8" builtinId="33"/>
    <cellStyle name="Énfasis3" xfId="9" builtinId="37"/>
    <cellStyle name="Énfasis4" xfId="10" builtinId="41"/>
    <cellStyle name="Énfasis5" xfId="11" builtinId="45"/>
    <cellStyle name="Énfasis6" xfId="12" builtinId="49"/>
    <cellStyle name="Hipervínculo" xfId="13" builtinId="8"/>
    <cellStyle name="Millares 2" xfId="14"/>
    <cellStyle name="Moneda 2" xfId="15"/>
    <cellStyle name="Normal" xfId="0" builtinId="0"/>
    <cellStyle name="Normal 2" xfId="16"/>
    <cellStyle name="Normal 3" xfId="17"/>
  </cellStyles>
  <dxfs count="6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61</xdr:row>
      <xdr:rowOff>95250</xdr:rowOff>
    </xdr:from>
    <xdr:to>
      <xdr:col>2</xdr:col>
      <xdr:colOff>104775</xdr:colOff>
      <xdr:row>63</xdr:row>
      <xdr:rowOff>95250</xdr:rowOff>
    </xdr:to>
    <xdr:grpSp>
      <xdr:nvGrpSpPr>
        <xdr:cNvPr id="442640" name="Group 1"/>
        <xdr:cNvGrpSpPr>
          <a:grpSpLocks noChangeAspect="1"/>
        </xdr:cNvGrpSpPr>
      </xdr:nvGrpSpPr>
      <xdr:grpSpPr bwMode="auto">
        <a:xfrm>
          <a:off x="114300" y="3771900"/>
          <a:ext cx="3000375" cy="0"/>
          <a:chOff x="2279" y="2447"/>
          <a:chExt cx="4443" cy="1235"/>
        </a:xfrm>
      </xdr:grpSpPr>
      <xdr:sp macro="" textlink="">
        <xdr:nvSpPr>
          <xdr:cNvPr id="442645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2646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2647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38100</xdr:colOff>
      <xdr:row>3</xdr:row>
      <xdr:rowOff>47625</xdr:rowOff>
    </xdr:from>
    <xdr:to>
      <xdr:col>8</xdr:col>
      <xdr:colOff>66675</xdr:colOff>
      <xdr:row>8</xdr:row>
      <xdr:rowOff>133350</xdr:rowOff>
    </xdr:to>
    <xdr:pic>
      <xdr:nvPicPr>
        <xdr:cNvPr id="442641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19125"/>
          <a:ext cx="3486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62</xdr:row>
      <xdr:rowOff>57150</xdr:rowOff>
    </xdr:from>
    <xdr:to>
      <xdr:col>2</xdr:col>
      <xdr:colOff>95250</xdr:colOff>
      <xdr:row>64</xdr:row>
      <xdr:rowOff>9525</xdr:rowOff>
    </xdr:to>
    <xdr:sp macro="" textlink="">
      <xdr:nvSpPr>
        <xdr:cNvPr id="442642" name="AutoShape 22"/>
        <xdr:cNvSpPr>
          <a:spLocks noChangeAspect="1" noChangeArrowheads="1"/>
        </xdr:cNvSpPr>
      </xdr:nvSpPr>
      <xdr:spPr bwMode="auto">
        <a:xfrm>
          <a:off x="104775" y="3771900"/>
          <a:ext cx="3000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62</xdr:row>
      <xdr:rowOff>57150</xdr:rowOff>
    </xdr:from>
    <xdr:to>
      <xdr:col>2</xdr:col>
      <xdr:colOff>95250</xdr:colOff>
      <xdr:row>64</xdr:row>
      <xdr:rowOff>9525</xdr:rowOff>
    </xdr:to>
    <xdr:sp macro="" textlink="">
      <xdr:nvSpPr>
        <xdr:cNvPr id="442643" name="AutoShape 52"/>
        <xdr:cNvSpPr>
          <a:spLocks noChangeAspect="1" noChangeArrowheads="1"/>
        </xdr:cNvSpPr>
      </xdr:nvSpPr>
      <xdr:spPr bwMode="auto">
        <a:xfrm>
          <a:off x="104775" y="3771900"/>
          <a:ext cx="3000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62</xdr:row>
      <xdr:rowOff>66675</xdr:rowOff>
    </xdr:from>
    <xdr:to>
      <xdr:col>2</xdr:col>
      <xdr:colOff>95250</xdr:colOff>
      <xdr:row>64</xdr:row>
      <xdr:rowOff>28575</xdr:rowOff>
    </xdr:to>
    <xdr:sp macro="" textlink="">
      <xdr:nvSpPr>
        <xdr:cNvPr id="442644" name="AutoShape 62"/>
        <xdr:cNvSpPr>
          <a:spLocks noChangeAspect="1" noChangeArrowheads="1"/>
        </xdr:cNvSpPr>
      </xdr:nvSpPr>
      <xdr:spPr bwMode="auto">
        <a:xfrm>
          <a:off x="104775" y="3771900"/>
          <a:ext cx="3000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51856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51861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1862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1863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51857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1858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1859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51860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52880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52885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2886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2887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52881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2882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2883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52884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41617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41622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1623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1624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41618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1619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1620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41621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53904" name="Group 1"/>
        <xdr:cNvGrpSpPr>
          <a:grpSpLocks noChangeAspect="1"/>
        </xdr:cNvGrpSpPr>
      </xdr:nvGrpSpPr>
      <xdr:grpSpPr bwMode="auto">
        <a:xfrm>
          <a:off x="114300" y="10746685"/>
          <a:ext cx="2119105" cy="414130"/>
          <a:chOff x="2279" y="2447"/>
          <a:chExt cx="4443" cy="1235"/>
        </a:xfrm>
      </xdr:grpSpPr>
      <xdr:sp macro="" textlink="">
        <xdr:nvSpPr>
          <xdr:cNvPr id="453909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3910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3911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53905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3906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3907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53908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54928" name="Group 1"/>
        <xdr:cNvGrpSpPr>
          <a:grpSpLocks noChangeAspect="1"/>
        </xdr:cNvGrpSpPr>
      </xdr:nvGrpSpPr>
      <xdr:grpSpPr bwMode="auto">
        <a:xfrm>
          <a:off x="114300" y="10754967"/>
          <a:ext cx="2077692" cy="414131"/>
          <a:chOff x="2279" y="2447"/>
          <a:chExt cx="4443" cy="1235"/>
        </a:xfrm>
      </xdr:grpSpPr>
      <xdr:sp macro="" textlink="">
        <xdr:nvSpPr>
          <xdr:cNvPr id="45493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493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493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54929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57150"/>
          <a:ext cx="20764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4930" name="AutoShape 22"/>
        <xdr:cNvSpPr>
          <a:spLocks noChangeAspect="1" noChangeArrowheads="1"/>
        </xdr:cNvSpPr>
      </xdr:nvSpPr>
      <xdr:spPr bwMode="auto">
        <a:xfrm>
          <a:off x="104775" y="10963275"/>
          <a:ext cx="20764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4931" name="AutoShape 52"/>
        <xdr:cNvSpPr>
          <a:spLocks noChangeAspect="1" noChangeArrowheads="1"/>
        </xdr:cNvSpPr>
      </xdr:nvSpPr>
      <xdr:spPr bwMode="auto">
        <a:xfrm>
          <a:off x="104775" y="10963275"/>
          <a:ext cx="20764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54932" name="AutoShape 62"/>
        <xdr:cNvSpPr>
          <a:spLocks noChangeAspect="1" noChangeArrowheads="1"/>
        </xdr:cNvSpPr>
      </xdr:nvSpPr>
      <xdr:spPr bwMode="auto">
        <a:xfrm>
          <a:off x="104775" y="10972800"/>
          <a:ext cx="2076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55952" name="Group 1"/>
        <xdr:cNvGrpSpPr>
          <a:grpSpLocks noChangeAspect="1"/>
        </xdr:cNvGrpSpPr>
      </xdr:nvGrpSpPr>
      <xdr:grpSpPr bwMode="auto">
        <a:xfrm>
          <a:off x="114300" y="10820400"/>
          <a:ext cx="2114550" cy="438150"/>
          <a:chOff x="2279" y="2447"/>
          <a:chExt cx="4443" cy="1235"/>
        </a:xfrm>
      </xdr:grpSpPr>
      <xdr:sp macro="" textlink="">
        <xdr:nvSpPr>
          <xdr:cNvPr id="455957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5958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5959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55953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343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5954" name="AutoShape 22"/>
        <xdr:cNvSpPr>
          <a:spLocks noChangeAspect="1" noChangeArrowheads="1"/>
        </xdr:cNvSpPr>
      </xdr:nvSpPr>
      <xdr:spPr bwMode="auto">
        <a:xfrm>
          <a:off x="104775" y="110013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5955" name="AutoShape 52"/>
        <xdr:cNvSpPr>
          <a:spLocks noChangeAspect="1" noChangeArrowheads="1"/>
        </xdr:cNvSpPr>
      </xdr:nvSpPr>
      <xdr:spPr bwMode="auto">
        <a:xfrm>
          <a:off x="104775" y="110013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55956" name="AutoShape 62"/>
        <xdr:cNvSpPr>
          <a:spLocks noChangeAspect="1" noChangeArrowheads="1"/>
        </xdr:cNvSpPr>
      </xdr:nvSpPr>
      <xdr:spPr bwMode="auto">
        <a:xfrm>
          <a:off x="104775" y="11010900"/>
          <a:ext cx="2114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56976" name="Group 1"/>
        <xdr:cNvGrpSpPr>
          <a:grpSpLocks noChangeAspect="1"/>
        </xdr:cNvGrpSpPr>
      </xdr:nvGrpSpPr>
      <xdr:grpSpPr bwMode="auto">
        <a:xfrm>
          <a:off x="114300" y="10791825"/>
          <a:ext cx="2114550" cy="419100"/>
          <a:chOff x="2279" y="2447"/>
          <a:chExt cx="4443" cy="1235"/>
        </a:xfrm>
      </xdr:grpSpPr>
      <xdr:sp macro="" textlink="">
        <xdr:nvSpPr>
          <xdr:cNvPr id="456981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6982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6983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56977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6978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6979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56980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58000" name="Group 1"/>
        <xdr:cNvGrpSpPr>
          <a:grpSpLocks noChangeAspect="1"/>
        </xdr:cNvGrpSpPr>
      </xdr:nvGrpSpPr>
      <xdr:grpSpPr bwMode="auto">
        <a:xfrm>
          <a:off x="114300" y="10791825"/>
          <a:ext cx="2114550" cy="419100"/>
          <a:chOff x="2279" y="2447"/>
          <a:chExt cx="4443" cy="1235"/>
        </a:xfrm>
      </xdr:grpSpPr>
      <xdr:sp macro="" textlink="">
        <xdr:nvSpPr>
          <xdr:cNvPr id="458005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8006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8007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58001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8002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8003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58004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59024" name="Group 1"/>
        <xdr:cNvGrpSpPr>
          <a:grpSpLocks noChangeAspect="1"/>
        </xdr:cNvGrpSpPr>
      </xdr:nvGrpSpPr>
      <xdr:grpSpPr bwMode="auto">
        <a:xfrm>
          <a:off x="114300" y="10754967"/>
          <a:ext cx="2119105" cy="414131"/>
          <a:chOff x="2279" y="2447"/>
          <a:chExt cx="4443" cy="1235"/>
        </a:xfrm>
      </xdr:grpSpPr>
      <xdr:sp macro="" textlink="">
        <xdr:nvSpPr>
          <xdr:cNvPr id="459029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9030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9031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59025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9026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9027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59028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43664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43669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3670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3671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43665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3666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3667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43668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44688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4469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469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469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44689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4690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4691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44692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45712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45717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5718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5719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45713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5714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5715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45716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46736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46741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6742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6743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46737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6738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6739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46740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47760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47765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7766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7767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47761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56</xdr:row>
      <xdr:rowOff>85725</xdr:rowOff>
    </xdr:to>
    <xdr:sp macro="" textlink="">
      <xdr:nvSpPr>
        <xdr:cNvPr id="447762" name="AutoShape 22"/>
        <xdr:cNvSpPr>
          <a:spLocks noChangeAspect="1" noChangeArrowheads="1"/>
        </xdr:cNvSpPr>
      </xdr:nvSpPr>
      <xdr:spPr bwMode="auto">
        <a:xfrm>
          <a:off x="104775" y="10953750"/>
          <a:ext cx="2114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7763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47764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48784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48789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8790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8791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48785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8786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8787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48788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49808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4981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981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981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49809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9810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49811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49812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450832" name="Group 1"/>
        <xdr:cNvGrpSpPr>
          <a:grpSpLocks noChangeAspect="1"/>
        </xdr:cNvGrpSpPr>
      </xdr:nvGrpSpPr>
      <xdr:grpSpPr bwMode="auto">
        <a:xfrm>
          <a:off x="114300" y="10782300"/>
          <a:ext cx="2114550" cy="419100"/>
          <a:chOff x="2279" y="2447"/>
          <a:chExt cx="4443" cy="1235"/>
        </a:xfrm>
      </xdr:grpSpPr>
      <xdr:sp macro="" textlink="">
        <xdr:nvSpPr>
          <xdr:cNvPr id="450837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0838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0839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450833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0834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50835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50836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rmacionyestadisticas@sespas.gov.do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rmacionyestadisticas@sespas.gov.do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formacionyestadisticas@sespas.gov.d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formacionyestadisticas@sespas.gov.do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rmacionyestadisticas@sespas.gov.do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nformacionyestadisticas@sespas.gov.do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informacionyestadisticas@sespas.gov.do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informacionyestadisticas@sespas.gov.do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informacionyestadisticas@sespas.gov.do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formacionyestadisticas@sespas.gov.d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rmacionyestadisticas@sespas.gov.do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informacionyestadisticas@sespas.gov.do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informacionyestadisticas@sespas.gov.do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informacionyestadisticas@sespas.gov.do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informacionyestadisticas@sespas.gov.do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informacionyestadisticas@sespas.gov.do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informacionyestadisticas@sespas.gov.do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FG13"/>
  <sheetViews>
    <sheetView workbookViewId="0">
      <selection activeCell="FG1" sqref="FG1"/>
    </sheetView>
  </sheetViews>
  <sheetFormatPr baseColWidth="10" defaultColWidth="11.42578125" defaultRowHeight="15" x14ac:dyDescent="0.25"/>
  <cols>
    <col min="2" max="2" width="20.7109375" customWidth="1"/>
    <col min="3" max="3" width="40.140625" customWidth="1"/>
    <col min="4" max="4" width="13.85546875" customWidth="1"/>
    <col min="5" max="5" width="5" bestFit="1" customWidth="1"/>
    <col min="6" max="6" width="10.7109375" bestFit="1" customWidth="1"/>
    <col min="7" max="7" width="12.42578125" customWidth="1"/>
    <col min="10" max="10" width="12.7109375" customWidth="1"/>
    <col min="39" max="39" width="17.85546875" bestFit="1" customWidth="1"/>
    <col min="40" max="40" width="16.5703125" customWidth="1"/>
    <col min="41" max="41" width="21.5703125" bestFit="1" customWidth="1"/>
    <col min="64" max="64" width="18.85546875" bestFit="1" customWidth="1"/>
    <col min="65" max="65" width="41.140625" bestFit="1" customWidth="1"/>
    <col min="66" max="66" width="23.28515625" bestFit="1" customWidth="1"/>
    <col min="67" max="67" width="37" bestFit="1" customWidth="1"/>
    <col min="68" max="68" width="34.28515625" bestFit="1" customWidth="1"/>
    <col min="69" max="69" width="11.5703125" customWidth="1"/>
    <col min="80" max="80" width="9.140625" customWidth="1"/>
    <col min="82" max="82" width="10.140625" customWidth="1"/>
    <col min="101" max="101" width="15.5703125" bestFit="1" customWidth="1"/>
    <col min="108" max="108" width="14.85546875" bestFit="1" customWidth="1"/>
    <col min="109" max="109" width="15.140625" bestFit="1" customWidth="1"/>
    <col min="116" max="116" width="14.42578125" bestFit="1" customWidth="1"/>
    <col min="117" max="117" width="17.85546875" bestFit="1" customWidth="1"/>
    <col min="124" max="124" width="17.140625" bestFit="1" customWidth="1"/>
    <col min="125" max="125" width="17.42578125" bestFit="1" customWidth="1"/>
    <col min="132" max="132" width="16.7109375" bestFit="1" customWidth="1"/>
    <col min="140" max="140" width="13.28515625" bestFit="1" customWidth="1"/>
    <col min="149" max="149" width="25" customWidth="1"/>
    <col min="152" max="152" width="33.85546875" bestFit="1" customWidth="1"/>
    <col min="153" max="153" width="18.42578125" bestFit="1" customWidth="1"/>
    <col min="154" max="154" width="19.85546875" bestFit="1" customWidth="1"/>
    <col min="155" max="155" width="17.140625" bestFit="1" customWidth="1"/>
    <col min="156" max="156" width="16.140625" customWidth="1"/>
    <col min="157" max="157" width="12.42578125" bestFit="1" customWidth="1"/>
    <col min="158" max="158" width="19.5703125" bestFit="1" customWidth="1"/>
    <col min="159" max="159" width="15.85546875" bestFit="1" customWidth="1"/>
    <col min="160" max="160" width="31.28515625" bestFit="1" customWidth="1"/>
    <col min="161" max="161" width="11.5703125" customWidth="1"/>
    <col min="162" max="162" width="11.42578125" hidden="1" customWidth="1"/>
    <col min="163" max="163" width="11.42578125" customWidth="1"/>
  </cols>
  <sheetData>
    <row r="1" spans="1:163" ht="15.75" thickBot="1" x14ac:dyDescent="0.3">
      <c r="A1" t="s">
        <v>89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  <c r="H1" t="s">
        <v>98</v>
      </c>
      <c r="I1" t="s">
        <v>99</v>
      </c>
      <c r="J1" t="s">
        <v>100</v>
      </c>
      <c r="K1" t="s">
        <v>101</v>
      </c>
      <c r="L1" t="s">
        <v>102</v>
      </c>
      <c r="M1" t="s">
        <v>103</v>
      </c>
      <c r="N1" t="s">
        <v>104</v>
      </c>
      <c r="O1" t="s">
        <v>105</v>
      </c>
      <c r="P1" t="s">
        <v>107</v>
      </c>
      <c r="Q1" t="s">
        <v>106</v>
      </c>
      <c r="R1" t="s">
        <v>108</v>
      </c>
      <c r="S1" t="s">
        <v>109</v>
      </c>
      <c r="T1" t="s">
        <v>110</v>
      </c>
      <c r="U1" t="s">
        <v>111</v>
      </c>
      <c r="V1" t="s">
        <v>112</v>
      </c>
      <c r="W1" t="s">
        <v>113</v>
      </c>
      <c r="X1" t="s">
        <v>114</v>
      </c>
      <c r="Y1" t="s">
        <v>115</v>
      </c>
      <c r="Z1" t="s">
        <v>116</v>
      </c>
      <c r="AA1" t="s">
        <v>117</v>
      </c>
      <c r="AB1" t="s">
        <v>118</v>
      </c>
      <c r="AC1" t="s">
        <v>811</v>
      </c>
      <c r="AD1" t="s">
        <v>119</v>
      </c>
      <c r="AE1" t="s">
        <v>120</v>
      </c>
      <c r="AF1" t="s">
        <v>121</v>
      </c>
      <c r="AG1" t="s">
        <v>122</v>
      </c>
      <c r="AH1" t="s">
        <v>690</v>
      </c>
      <c r="AI1" t="s">
        <v>123</v>
      </c>
      <c r="AJ1" t="s">
        <v>124</v>
      </c>
      <c r="AK1" t="s">
        <v>125</v>
      </c>
      <c r="AL1" t="s">
        <v>126</v>
      </c>
      <c r="AM1" t="s">
        <v>127</v>
      </c>
      <c r="AN1" t="s">
        <v>40</v>
      </c>
      <c r="AO1" t="s">
        <v>11</v>
      </c>
      <c r="AP1" t="s">
        <v>12</v>
      </c>
      <c r="AQ1" t="s">
        <v>13</v>
      </c>
      <c r="AR1" t="s">
        <v>14</v>
      </c>
      <c r="AS1" t="s">
        <v>15</v>
      </c>
      <c r="AT1" t="s">
        <v>16</v>
      </c>
      <c r="AU1" t="s">
        <v>17</v>
      </c>
      <c r="AV1" t="s">
        <v>18</v>
      </c>
      <c r="AW1" t="s">
        <v>19</v>
      </c>
      <c r="AX1" t="s">
        <v>20</v>
      </c>
      <c r="AY1" t="s">
        <v>21</v>
      </c>
      <c r="AZ1" t="s">
        <v>22</v>
      </c>
      <c r="BA1" t="s">
        <v>23</v>
      </c>
      <c r="BB1" t="s">
        <v>24</v>
      </c>
      <c r="BC1" t="s">
        <v>25</v>
      </c>
      <c r="BD1" t="s">
        <v>26</v>
      </c>
      <c r="BE1" t="s">
        <v>27</v>
      </c>
      <c r="BF1" t="s">
        <v>28</v>
      </c>
      <c r="BG1" t="s">
        <v>29</v>
      </c>
      <c r="BH1" t="s">
        <v>30</v>
      </c>
      <c r="BI1" t="s">
        <v>31</v>
      </c>
      <c r="BJ1" t="s">
        <v>76</v>
      </c>
      <c r="BK1" t="s">
        <v>32</v>
      </c>
      <c r="BL1" t="s">
        <v>33</v>
      </c>
      <c r="BM1" t="s">
        <v>34</v>
      </c>
      <c r="BN1" t="s">
        <v>35</v>
      </c>
      <c r="BO1" t="s">
        <v>36</v>
      </c>
      <c r="BP1" t="s">
        <v>37</v>
      </c>
      <c r="BQ1" t="s">
        <v>150</v>
      </c>
      <c r="BR1" t="s">
        <v>151</v>
      </c>
      <c r="BS1" t="s">
        <v>152</v>
      </c>
      <c r="BT1" t="s">
        <v>153</v>
      </c>
      <c r="BU1" t="s">
        <v>154</v>
      </c>
      <c r="BV1" t="s">
        <v>155</v>
      </c>
      <c r="BW1" t="s">
        <v>156</v>
      </c>
      <c r="BX1" t="s">
        <v>157</v>
      </c>
      <c r="BY1" t="s">
        <v>158</v>
      </c>
      <c r="BZ1" t="s">
        <v>159</v>
      </c>
      <c r="CA1" t="s">
        <v>160</v>
      </c>
      <c r="CB1" t="s">
        <v>6</v>
      </c>
      <c r="CC1" t="s">
        <v>6</v>
      </c>
      <c r="CD1" t="s">
        <v>6</v>
      </c>
      <c r="CE1" t="s">
        <v>6</v>
      </c>
      <c r="CF1" t="s">
        <v>6</v>
      </c>
      <c r="CG1" t="s">
        <v>163</v>
      </c>
      <c r="CH1" t="s">
        <v>164</v>
      </c>
      <c r="CI1" t="s">
        <v>165</v>
      </c>
      <c r="CJ1" t="s">
        <v>166</v>
      </c>
      <c r="CK1" t="s">
        <v>167</v>
      </c>
      <c r="CL1" t="s">
        <v>168</v>
      </c>
      <c r="CM1" t="s">
        <v>169</v>
      </c>
      <c r="CN1" t="s">
        <v>170</v>
      </c>
      <c r="CO1" t="s">
        <v>171</v>
      </c>
      <c r="CP1" t="s">
        <v>172</v>
      </c>
      <c r="CQ1" t="s">
        <v>173</v>
      </c>
      <c r="CR1" t="s">
        <v>174</v>
      </c>
      <c r="CS1" t="s">
        <v>175</v>
      </c>
      <c r="CT1" t="s">
        <v>176</v>
      </c>
      <c r="CU1" t="s">
        <v>177</v>
      </c>
      <c r="CV1" t="s">
        <v>178</v>
      </c>
      <c r="CW1" t="s">
        <v>179</v>
      </c>
      <c r="CX1" t="s">
        <v>180</v>
      </c>
      <c r="CY1" t="s">
        <v>181</v>
      </c>
      <c r="CZ1" t="s">
        <v>182</v>
      </c>
      <c r="DA1" t="s">
        <v>183</v>
      </c>
      <c r="DB1" t="s">
        <v>184</v>
      </c>
      <c r="DC1" t="s">
        <v>185</v>
      </c>
      <c r="DD1" t="s">
        <v>186</v>
      </c>
      <c r="DE1" t="s">
        <v>187</v>
      </c>
      <c r="DF1" t="s">
        <v>188</v>
      </c>
      <c r="DG1" t="s">
        <v>189</v>
      </c>
      <c r="DH1" t="s">
        <v>190</v>
      </c>
      <c r="DI1" t="s">
        <v>191</v>
      </c>
      <c r="DJ1" t="s">
        <v>192</v>
      </c>
      <c r="DK1" t="s">
        <v>193</v>
      </c>
      <c r="DL1" t="s">
        <v>194</v>
      </c>
      <c r="DM1" t="s">
        <v>195</v>
      </c>
      <c r="DN1" t="s">
        <v>196</v>
      </c>
      <c r="DO1" t="s">
        <v>197</v>
      </c>
      <c r="DP1" t="s">
        <v>198</v>
      </c>
      <c r="DQ1" t="s">
        <v>199</v>
      </c>
      <c r="DR1" t="s">
        <v>200</v>
      </c>
      <c r="DS1" t="s">
        <v>201</v>
      </c>
      <c r="DT1" t="s">
        <v>202</v>
      </c>
      <c r="DU1" t="s">
        <v>203</v>
      </c>
      <c r="DV1" t="s">
        <v>204</v>
      </c>
      <c r="DW1" t="s">
        <v>205</v>
      </c>
      <c r="DX1" t="s">
        <v>206</v>
      </c>
      <c r="DY1" t="s">
        <v>207</v>
      </c>
      <c r="DZ1" t="s">
        <v>208</v>
      </c>
      <c r="EA1" t="s">
        <v>209</v>
      </c>
      <c r="EB1" t="s">
        <v>210</v>
      </c>
      <c r="EC1" t="s">
        <v>211</v>
      </c>
      <c r="ED1" t="s">
        <v>212</v>
      </c>
      <c r="EE1" t="s">
        <v>213</v>
      </c>
      <c r="EF1" t="s">
        <v>214</v>
      </c>
      <c r="EG1" t="s">
        <v>215</v>
      </c>
      <c r="EH1" t="s">
        <v>216</v>
      </c>
      <c r="EI1" t="s">
        <v>217</v>
      </c>
      <c r="EJ1" t="s">
        <v>218</v>
      </c>
      <c r="EK1" s="22" t="s">
        <v>57</v>
      </c>
      <c r="EL1" s="23" t="s">
        <v>58</v>
      </c>
      <c r="EM1" s="23" t="s">
        <v>59</v>
      </c>
      <c r="EN1" s="23" t="s">
        <v>60</v>
      </c>
      <c r="EO1" s="24" t="s">
        <v>61</v>
      </c>
      <c r="EP1" s="25" t="s">
        <v>62</v>
      </c>
      <c r="EQ1" s="22" t="s">
        <v>63</v>
      </c>
      <c r="ER1" s="23" t="s">
        <v>64</v>
      </c>
      <c r="ES1" s="23" t="s">
        <v>736</v>
      </c>
      <c r="ET1" s="24" t="s">
        <v>65</v>
      </c>
      <c r="EU1" s="25" t="s">
        <v>66</v>
      </c>
      <c r="EV1" s="26" t="s">
        <v>67</v>
      </c>
      <c r="EW1" t="s">
        <v>786</v>
      </c>
      <c r="EX1" t="s">
        <v>787</v>
      </c>
      <c r="EY1" t="s">
        <v>788</v>
      </c>
      <c r="EZ1" t="s">
        <v>789</v>
      </c>
      <c r="FA1" t="s">
        <v>790</v>
      </c>
      <c r="FB1" t="s">
        <v>791</v>
      </c>
      <c r="FC1" t="s">
        <v>792</v>
      </c>
      <c r="FD1" t="s">
        <v>793</v>
      </c>
      <c r="FF1" s="922" t="s">
        <v>820</v>
      </c>
      <c r="FG1" t="s">
        <v>822</v>
      </c>
    </row>
    <row r="2" spans="1:163" s="924" customFormat="1" x14ac:dyDescent="0.25">
      <c r="A2" s="923" t="str">
        <f>Enero!$B$7</f>
        <v>O</v>
      </c>
      <c r="B2" s="924" t="str">
        <f>Enero!$E$7</f>
        <v>SANTO_DOMINGO</v>
      </c>
      <c r="C2" s="924" t="str">
        <f>Enero!$B$8</f>
        <v>HOSPITAL GENERAL DR. VINICIO CALVENTI</v>
      </c>
      <c r="D2" s="924">
        <f>Enero!$G$8</f>
        <v>6867307</v>
      </c>
      <c r="E2" s="925">
        <f>Enero!$G$9</f>
        <v>2024</v>
      </c>
      <c r="F2" s="926" t="str">
        <f>Enero!$B$9</f>
        <v>Enero</v>
      </c>
      <c r="G2" s="925">
        <f>VLOOKUP(G$1,Enero!$A$13:$D$50,4,0)</f>
        <v>0</v>
      </c>
      <c r="H2" s="925">
        <f>VLOOKUP(H$1,Enero!$A$13:$D$50,4,0)</f>
        <v>632</v>
      </c>
      <c r="I2" s="925">
        <f>VLOOKUP(I$1,Enero!$A$13:$D$50,4,0)</f>
        <v>661</v>
      </c>
      <c r="J2" s="925">
        <f>VLOOKUP(J$1,Enero!$A$13:$D$50,4,0)</f>
        <v>449</v>
      </c>
      <c r="K2" s="925">
        <f>VLOOKUP(K$1,Enero!$A$13:$D$50,4,0)</f>
        <v>333</v>
      </c>
      <c r="L2" s="925">
        <f>VLOOKUP(L$1,Enero!$A$13:$D$50,4,0)</f>
        <v>377</v>
      </c>
      <c r="M2" s="925">
        <f>VLOOKUP(M$1,Enero!$A$13:$D$50,4,0)</f>
        <v>0</v>
      </c>
      <c r="N2" s="925">
        <f>VLOOKUP(N$1,Enero!$A$13:$D$50,4,0)</f>
        <v>324</v>
      </c>
      <c r="O2" s="925">
        <f>VLOOKUP(O$1,Enero!$A$13:$D$50,4,0)</f>
        <v>172</v>
      </c>
      <c r="P2" s="925">
        <f>VLOOKUP(P$1,Enero!$A$13:$D$50,4,0)</f>
        <v>174</v>
      </c>
      <c r="Q2" s="925">
        <f>VLOOKUP(Q$1,Enero!$A$13:$D$50,4,0)</f>
        <v>153</v>
      </c>
      <c r="R2" s="925">
        <f>VLOOKUP(R$1,Enero!$A$13:$D$50,4,0)</f>
        <v>557</v>
      </c>
      <c r="S2" s="925">
        <f>VLOOKUP(S$1,Enero!$A$13:$D$50,4,0)</f>
        <v>157</v>
      </c>
      <c r="T2" s="925">
        <f>VLOOKUP(T$1,Enero!$A$13:$D$50,4,0)</f>
        <v>94</v>
      </c>
      <c r="U2" s="925">
        <f>VLOOKUP(U$1,Enero!$A$13:$D$50,4,0)</f>
        <v>139</v>
      </c>
      <c r="V2" s="925">
        <f>VLOOKUP(V$1,Enero!$A$13:$D$50,4,0)</f>
        <v>147</v>
      </c>
      <c r="W2" s="925">
        <f>VLOOKUP(W$1,Enero!$A$13:$D$50,4,0)</f>
        <v>0</v>
      </c>
      <c r="X2" s="925">
        <f>VLOOKUP(X$1,Enero!$A$13:$D$50,4,0)</f>
        <v>239</v>
      </c>
      <c r="Y2" s="925">
        <f>VLOOKUP(Y$1,Enero!$A$13:$D$50,4,0)</f>
        <v>423</v>
      </c>
      <c r="Z2" s="925">
        <f>VLOOKUP(Z$1,Enero!$A$13:$D$50,4,0)</f>
        <v>109</v>
      </c>
      <c r="AA2" s="925">
        <f>VLOOKUP(AA$1,Enero!$A$13:$D$50,4,0)</f>
        <v>206</v>
      </c>
      <c r="AB2" s="925">
        <f>VLOOKUP(AB$1,Enero!$A$13:$D$50,4,0)</f>
        <v>487</v>
      </c>
      <c r="AC2" s="925">
        <f>VLOOKUP(AC$1,Enero!$A$13:$D$50,4,0)</f>
        <v>403</v>
      </c>
      <c r="AD2" s="925">
        <f>VLOOKUP(AD$1,Enero!$A$13:$D$50,4,0)</f>
        <v>429</v>
      </c>
      <c r="AE2" s="925">
        <f>VLOOKUP(AE$1,Enero!$A$13:$D$50,4,0)</f>
        <v>201</v>
      </c>
      <c r="AF2" s="925">
        <f>VLOOKUP(AF$1,Enero!$A$13:$D$50,4,0)</f>
        <v>221</v>
      </c>
      <c r="AG2" s="925">
        <f>VLOOKUP(AG$1,Enero!$A$13:$D$50,4,0)</f>
        <v>182</v>
      </c>
      <c r="AH2" s="925">
        <f>VLOOKUP(AH$1,Enero!$A$13:$D$50,4,0)</f>
        <v>26</v>
      </c>
      <c r="AI2" s="925">
        <f>VLOOKUP(AI$1,Enero!$A$13:$D$50,4,0)</f>
        <v>79</v>
      </c>
      <c r="AJ2" s="925">
        <f>VLOOKUP(AJ$1,Enero!$A$13:$D$50,4,0)</f>
        <v>25</v>
      </c>
      <c r="AK2" s="925">
        <f>VLOOKUP(AK$1,Enero!$A$13:$D$50,4,0)</f>
        <v>41</v>
      </c>
      <c r="AL2" s="925">
        <f>VLOOKUP(AL$1,Enero!$A$13:$D$50,4,0)</f>
        <v>75</v>
      </c>
      <c r="AM2" s="925">
        <f>VLOOKUP(AM$1,Enero!$A$13:$D$50,4,0)</f>
        <v>347</v>
      </c>
      <c r="AN2" s="925">
        <f>VLOOKUP(AN$1,Enero!$A$13:$D$52,4,0)</f>
        <v>6109</v>
      </c>
      <c r="AO2" s="925">
        <f>VLOOKUP(AO$1,Enero!$F$13:$L$34,7,0)</f>
        <v>195</v>
      </c>
      <c r="AP2" s="925">
        <f>VLOOKUP(AP$1,Enero!$F$13:$L$34,7,0)</f>
        <v>2850</v>
      </c>
      <c r="AQ2" s="925">
        <f>VLOOKUP(AQ$1,Enero!$F$13:$L$34,7,0)</f>
        <v>1345</v>
      </c>
      <c r="AR2" s="925">
        <f>VLOOKUP(AR$1,Enero!$F$13:$L$34,7,0)</f>
        <v>584</v>
      </c>
      <c r="AS2" s="925">
        <f>VLOOKUP(AS$1,Enero!$F$13:$L$34,7,0)</f>
        <v>0</v>
      </c>
      <c r="AT2" s="925">
        <f>VLOOKUP(AT$1,Enero!$F$13:$L$34,7,0)</f>
        <v>0</v>
      </c>
      <c r="AU2" s="925">
        <f>VLOOKUP(AU$1,Enero!$F$13:$L$34,7,0)</f>
        <v>0</v>
      </c>
      <c r="AV2" s="925">
        <f>VLOOKUP(AV$1,Enero!$F$13:$L$34,7,0)</f>
        <v>0</v>
      </c>
      <c r="AW2" s="925">
        <f>VLOOKUP(AW$1,Enero!$F$13:$L$34,7,0)</f>
        <v>0</v>
      </c>
      <c r="AX2" s="925">
        <f>VLOOKUP(AX$1,Enero!$F$13:$L$34,7,0)</f>
        <v>56</v>
      </c>
      <c r="AY2" s="925">
        <f>VLOOKUP(AY$1,Enero!$F$13:$L$34,7,0)</f>
        <v>33</v>
      </c>
      <c r="AZ2" s="925">
        <f>VLOOKUP(AZ$1,Enero!$F$13:$L$34,7,0)</f>
        <v>0</v>
      </c>
      <c r="BA2" s="925">
        <f>VLOOKUP(BA$1,Enero!$F$13:$L$34,7,0)</f>
        <v>0</v>
      </c>
      <c r="BB2" s="925">
        <f>VLOOKUP(BB$1,Enero!$F$13:$L$34,7,0)</f>
        <v>0</v>
      </c>
      <c r="BC2" s="925">
        <f>VLOOKUP(BC$1,Enero!$F$13:$L$34,7,0)</f>
        <v>0</v>
      </c>
      <c r="BD2" s="925">
        <f>VLOOKUP(BD$1,Enero!$F$13:$L$34,7,0)</f>
        <v>0</v>
      </c>
      <c r="BE2" s="925">
        <f>VLOOKUP(BE$1,Enero!$F$13:$L$34,7,0)</f>
        <v>239</v>
      </c>
      <c r="BF2" s="925">
        <f>VLOOKUP(BF$1,Enero!$F$13:$L$34,7,0)</f>
        <v>137</v>
      </c>
      <c r="BG2" s="925">
        <f>VLOOKUP(BG$1,Enero!$F$13:$L$34,7,0)</f>
        <v>22398</v>
      </c>
      <c r="BH2" s="925">
        <f>VLOOKUP(BH$1,Enero!$F$13:$L$34,7,0)</f>
        <v>0</v>
      </c>
      <c r="BI2" s="925">
        <f>VLOOKUP(BI$1,Enero!$F$13:$L$34,7,0)</f>
        <v>0</v>
      </c>
      <c r="BJ2" s="925">
        <f>VLOOKUP(BJ$1,Enero!$F$13:$L$34,7,0)</f>
        <v>11</v>
      </c>
      <c r="BK2" s="925">
        <f>VLOOKUP(BK$1,Enero!$F$35:$L$40,7,0)</f>
        <v>3</v>
      </c>
      <c r="BL2" s="925">
        <f>VLOOKUP(BL$1,Enero!$F$35:$L$40,7,0)</f>
        <v>142</v>
      </c>
      <c r="BM2" s="925">
        <f>VLOOKUP(BM$1,Enero!$F$35:$L$40,7,0)</f>
        <v>86</v>
      </c>
      <c r="BN2" s="925">
        <f>VLOOKUP(BN$1,Enero!$F$35:$L$40,7,0)</f>
        <v>0</v>
      </c>
      <c r="BO2" s="925">
        <f>VLOOKUP(BO$1,Enero!$F$35:$L$40,7,0)</f>
        <v>1</v>
      </c>
      <c r="BP2" s="925">
        <f>VLOOKUP(BP$1,Enero!$F$35:$L$40,7,0)</f>
        <v>869</v>
      </c>
      <c r="BQ2" s="925">
        <f>VLOOKUP(BQ$1,Enero!$F$47:$L$57,7,0)</f>
        <v>86</v>
      </c>
      <c r="BR2" s="925">
        <f>VLOOKUP(BR$1,Enero!$F$47:$L$57,7,0)</f>
        <v>30</v>
      </c>
      <c r="BS2" s="925">
        <f>VLOOKUP(BS$1,Enero!$F$47:$L$57,7,0)</f>
        <v>51</v>
      </c>
      <c r="BT2" s="925">
        <f>VLOOKUP(BT$1,Enero!$F$47:$L$57,7,0)</f>
        <v>9</v>
      </c>
      <c r="BU2" s="925">
        <f>VLOOKUP(BU$1,Enero!$F$47:$L$57,7,0)</f>
        <v>12</v>
      </c>
      <c r="BV2" s="925">
        <f>VLOOKUP(BV$1,Enero!$F$47:$L$57,7,0)</f>
        <v>0</v>
      </c>
      <c r="BW2" s="925">
        <f>VLOOKUP(BW$1,Enero!$F$47:$L$57,7,0)</f>
        <v>0</v>
      </c>
      <c r="BX2" s="925">
        <f>VLOOKUP(BX$1,Enero!$F$47:$L$57,7,0)</f>
        <v>1</v>
      </c>
      <c r="BY2" s="925">
        <f>VLOOKUP(BY$1,Enero!$F$47:$L$57,7,0)</f>
        <v>0</v>
      </c>
      <c r="BZ2" s="925">
        <f>VLOOKUP(BZ$1,Enero!$F$47:$L$57,7,0)</f>
        <v>9</v>
      </c>
      <c r="CA2" s="925">
        <f>VLOOKUP(CA$1,Enero!$F$47:$L$57,7,0)</f>
        <v>5</v>
      </c>
      <c r="CB2" s="925">
        <f>VLOOKUP(Data!CB$1,Enero!A66:F86,2,0)</f>
        <v>776</v>
      </c>
      <c r="CC2" s="925">
        <f>VLOOKUP(Data!CC$1,Enero!$A$66:$E$86,3,0)</f>
        <v>605</v>
      </c>
      <c r="CD2" s="925">
        <f>VLOOKUP(Data!CD$1,Enero!A66:H86,8,0)</f>
        <v>164</v>
      </c>
      <c r="CE2" s="925">
        <f>VLOOKUP(Data!CE$1,Enero!$A$66:$E$86,4,0)</f>
        <v>4</v>
      </c>
      <c r="CF2" s="925">
        <f>VLOOKUP(Data!CF$1,Enero!$A$66:$E$86,5,0)</f>
        <v>63</v>
      </c>
      <c r="CG2" s="925">
        <f>Enero!$C$91</f>
        <v>1</v>
      </c>
      <c r="CH2" s="925">
        <f>Enero!$D$91</f>
        <v>12</v>
      </c>
      <c r="CI2" s="925">
        <f>Enero!$E$91</f>
        <v>27</v>
      </c>
      <c r="CJ2" s="925">
        <f>Enero!$F$91</f>
        <v>9</v>
      </c>
      <c r="CK2" s="925">
        <f>Enero!$G$91</f>
        <v>8</v>
      </c>
      <c r="CL2" s="925">
        <f>Enero!$H$91</f>
        <v>0</v>
      </c>
      <c r="CM2" s="925">
        <f>Enero!$I$91</f>
        <v>0</v>
      </c>
      <c r="CN2" s="925">
        <f>Enero!$J$91</f>
        <v>0</v>
      </c>
      <c r="CO2" s="925">
        <f>Enero!C92</f>
        <v>0</v>
      </c>
      <c r="CP2" s="925">
        <f>Enero!D92</f>
        <v>9</v>
      </c>
      <c r="CQ2" s="925">
        <f>Enero!E92</f>
        <v>29</v>
      </c>
      <c r="CR2" s="925">
        <f>Enero!$F$92</f>
        <v>24</v>
      </c>
      <c r="CS2" s="925">
        <f>Enero!$G$92</f>
        <v>20</v>
      </c>
      <c r="CT2" s="925">
        <f>Enero!$H$92</f>
        <v>3</v>
      </c>
      <c r="CU2" s="925">
        <f>Enero!$I$92</f>
        <v>3</v>
      </c>
      <c r="CV2" s="925">
        <f>Enero!$J$92</f>
        <v>0</v>
      </c>
      <c r="CW2" s="925">
        <f>Enero!$C$94</f>
        <v>0</v>
      </c>
      <c r="CX2" s="925">
        <f>Enero!$D$94</f>
        <v>0</v>
      </c>
      <c r="CY2" s="925">
        <f>Enero!$E$94</f>
        <v>1</v>
      </c>
      <c r="CZ2" s="925">
        <f>Enero!$F$94</f>
        <v>0</v>
      </c>
      <c r="DA2" s="925">
        <f>Enero!$G$94</f>
        <v>1</v>
      </c>
      <c r="DB2" s="925">
        <f>Enero!$H$94</f>
        <v>0</v>
      </c>
      <c r="DC2" s="925">
        <f>Enero!$I$94</f>
        <v>0</v>
      </c>
      <c r="DD2" s="925">
        <f>Enero!$J$94</f>
        <v>0</v>
      </c>
      <c r="DE2" s="925">
        <f>Enero!$C$95</f>
        <v>1</v>
      </c>
      <c r="DF2" s="925">
        <f>Enero!$D$95</f>
        <v>21</v>
      </c>
      <c r="DG2" s="925">
        <f>Enero!$E$95</f>
        <v>57</v>
      </c>
      <c r="DH2" s="925">
        <f>Enero!$F$95</f>
        <v>32</v>
      </c>
      <c r="DI2" s="925">
        <f>Enero!$G$95</f>
        <v>29</v>
      </c>
      <c r="DJ2" s="925">
        <f>Enero!$H$95</f>
        <v>3</v>
      </c>
      <c r="DK2" s="925">
        <f>Enero!$I$95</f>
        <v>3</v>
      </c>
      <c r="DL2" s="925">
        <f>Enero!$J$95</f>
        <v>0</v>
      </c>
      <c r="DM2" s="925">
        <f>Enero!$C$96</f>
        <v>0</v>
      </c>
      <c r="DN2" s="925">
        <f>Enero!$D$96</f>
        <v>0</v>
      </c>
      <c r="DO2" s="925">
        <f>Enero!$E$96</f>
        <v>0</v>
      </c>
      <c r="DP2" s="925">
        <f>Enero!$F$96</f>
        <v>1</v>
      </c>
      <c r="DQ2" s="925">
        <f>Enero!$G$96</f>
        <v>0</v>
      </c>
      <c r="DR2" s="925">
        <f>Enero!$H$96</f>
        <v>0</v>
      </c>
      <c r="DS2" s="925">
        <f>Enero!$I$96</f>
        <v>0</v>
      </c>
      <c r="DT2" s="925">
        <f>Enero!J$96</f>
        <v>0</v>
      </c>
      <c r="DU2" s="925">
        <f>Enero!C$98</f>
        <v>0</v>
      </c>
      <c r="DV2" s="925">
        <f>Enero!$D$98</f>
        <v>7</v>
      </c>
      <c r="DW2" s="925">
        <f>Enero!$E$98</f>
        <v>13</v>
      </c>
      <c r="DX2" s="925">
        <f>Enero!$F$98</f>
        <v>5</v>
      </c>
      <c r="DY2" s="925">
        <f>Enero!$G$98</f>
        <v>5</v>
      </c>
      <c r="DZ2" s="925">
        <f>Enero!$H$98</f>
        <v>2</v>
      </c>
      <c r="EA2" s="925">
        <f>Enero!$I$98</f>
        <v>1</v>
      </c>
      <c r="EB2" s="925">
        <f>Enero!$J$98</f>
        <v>0</v>
      </c>
      <c r="EC2" s="925">
        <f>Enero!$C$99</f>
        <v>0</v>
      </c>
      <c r="ED2" s="925">
        <f>Enero!$D$99</f>
        <v>2</v>
      </c>
      <c r="EE2" s="925">
        <f>Enero!$E$99</f>
        <v>1</v>
      </c>
      <c r="EF2" s="925">
        <f>Enero!$F$99</f>
        <v>0</v>
      </c>
      <c r="EG2" s="925">
        <f>Enero!$G$99</f>
        <v>6</v>
      </c>
      <c r="EH2" s="925">
        <f>Enero!$H$99</f>
        <v>1</v>
      </c>
      <c r="EI2" s="925">
        <f>Enero!$I$99</f>
        <v>0</v>
      </c>
      <c r="EJ2" s="925">
        <f>Enero!$J$99</f>
        <v>0</v>
      </c>
      <c r="EK2" s="925">
        <f>VLOOKUP(EK$1,Enero!$A$102:$G$113,6,0)</f>
        <v>0</v>
      </c>
      <c r="EL2" s="925">
        <f>VLOOKUP(EL$1,Enero!$A$102:$G$113,6,0)</f>
        <v>0</v>
      </c>
      <c r="EM2" s="925">
        <f>VLOOKUP(EM$1,Enero!$A$102:$G$113,6,0)</f>
        <v>0</v>
      </c>
      <c r="EN2" s="925">
        <f>VLOOKUP(EN$1,Enero!$A$102:$G$113,6,0)</f>
        <v>0</v>
      </c>
      <c r="EO2" s="925">
        <f>VLOOKUP(EO$1,Enero!$A$102:$G$113,6,0)</f>
        <v>0</v>
      </c>
      <c r="EP2" s="925">
        <f>VLOOKUP(EP$1,Enero!$A$102:$G$113,6,0)</f>
        <v>0</v>
      </c>
      <c r="EQ2" s="925">
        <f>VLOOKUP(EQ$1,Enero!$A$102:$G$113,6,0)</f>
        <v>0</v>
      </c>
      <c r="ER2" s="925">
        <f>VLOOKUP(ER$1,Enero!$A$102:$G$113,6,0)</f>
        <v>0</v>
      </c>
      <c r="ES2" s="925">
        <f>VLOOKUP(ES$1,Enero!$A$102:$G$113,6,0)</f>
        <v>0</v>
      </c>
      <c r="ET2" s="925">
        <f>VLOOKUP(ET$1,Enero!$A$102:$G$113,6,0)</f>
        <v>0</v>
      </c>
      <c r="EU2" s="925">
        <f>VLOOKUP(EU$1,Enero!$A$102:$G$113,6,0)</f>
        <v>0</v>
      </c>
      <c r="EV2" s="925">
        <f>VLOOKUP(EV$1,Enero!$A$102:$G$113,6,0)</f>
        <v>0</v>
      </c>
      <c r="EW2" s="925">
        <f>VLOOKUP(EW$1,Enero!$A$13:$D$50,4,0)</f>
        <v>692</v>
      </c>
      <c r="EX2" s="925">
        <f>VLOOKUP(EX$1,Enero!$A$13:$D$50,4,0)</f>
        <v>0</v>
      </c>
      <c r="EY2" s="925">
        <f>VLOOKUP(EY$1,Enero!$A$13:$D$50,4,0)</f>
        <v>16</v>
      </c>
      <c r="EZ2" s="925">
        <f>VLOOKUP(EZ$1,Enero!$A$13:$D$50,4,0)</f>
        <v>309</v>
      </c>
      <c r="FA2" s="925">
        <f>VLOOKUP(FA$1,Enero!$A$13:$D$50,4,0)</f>
        <v>365</v>
      </c>
      <c r="FB2" s="925">
        <f>VLOOKUP(FB$1,Enero!$F$35:$L$43,7,0)</f>
        <v>3</v>
      </c>
      <c r="FC2" s="925">
        <f>VLOOKUP(FC$1,Enero!$F$35:$L$43,7,0)</f>
        <v>1</v>
      </c>
      <c r="FD2" s="925">
        <f>VLOOKUP(FD$1,Enero!$F$35:$L$43,7,0)</f>
        <v>101</v>
      </c>
      <c r="FF2" s="924">
        <f>COUNTIF(G2:FD2,"&gt;0")</f>
        <v>97</v>
      </c>
      <c r="FG2" s="924" t="str">
        <f>IF(FF2,"Digitado","Vacio")</f>
        <v>Digitado</v>
      </c>
    </row>
    <row r="3" spans="1:163" s="924" customFormat="1" x14ac:dyDescent="0.25">
      <c r="A3" s="923" t="str">
        <f>Febrero!$B$7</f>
        <v>O</v>
      </c>
      <c r="B3" s="924" t="str">
        <f>Febrero!$E$7</f>
        <v>SANTO_DOMINGO</v>
      </c>
      <c r="C3" s="924" t="str">
        <f>Febrero!$B$8</f>
        <v>HOSPITAL GENERAL DR. VINICIO CALVENTI</v>
      </c>
      <c r="D3" s="924">
        <f>Febrero!$G$8</f>
        <v>6867307</v>
      </c>
      <c r="E3" s="925">
        <f>Febrero!$G$9</f>
        <v>2024</v>
      </c>
      <c r="F3" s="926" t="str">
        <f>Febrero!$B$9</f>
        <v>Febrero</v>
      </c>
      <c r="G3" s="925">
        <f>VLOOKUP(G$1,Febrero!$A$13:$D$50,4,0)</f>
        <v>0</v>
      </c>
      <c r="H3" s="925">
        <f>VLOOKUP(H$1,Febrero!$A$13:$D$50,4,0)</f>
        <v>843</v>
      </c>
      <c r="I3" s="925">
        <f>VLOOKUP(I$1,Febrero!$A$13:$D$50,4,0)</f>
        <v>672</v>
      </c>
      <c r="J3" s="925">
        <f>VLOOKUP(J$1,Febrero!$A$13:$D$50,4,0)</f>
        <v>440</v>
      </c>
      <c r="K3" s="925">
        <f>VLOOKUP(K$1,Febrero!$A$13:$D$50,4,0)</f>
        <v>381</v>
      </c>
      <c r="L3" s="925">
        <f>VLOOKUP(L$1,Febrero!$A$13:$D$50,4,0)</f>
        <v>546</v>
      </c>
      <c r="M3" s="925">
        <f>VLOOKUP(M$1,Febrero!$A$13:$D$50,4,0)</f>
        <v>0</v>
      </c>
      <c r="N3" s="925">
        <f>VLOOKUP(N$1,Febrero!$A$13:$D$50,4,0)</f>
        <v>350</v>
      </c>
      <c r="O3" s="925">
        <f>VLOOKUP(O$1,Febrero!$A$13:$D$50,4,0)</f>
        <v>187</v>
      </c>
      <c r="P3" s="925">
        <f>VLOOKUP(P$1,Febrero!$A$13:$D$50,4,0)</f>
        <v>96</v>
      </c>
      <c r="Q3" s="925">
        <f>VLOOKUP(Q$1,Febrero!$A$13:$D$50,4,0)</f>
        <v>191</v>
      </c>
      <c r="R3" s="925">
        <f>VLOOKUP(R$1,Febrero!$A$13:$D$50,4,0)</f>
        <v>655</v>
      </c>
      <c r="S3" s="925">
        <f>VLOOKUP(S$1,Febrero!$A$13:$D$50,4,0)</f>
        <v>246</v>
      </c>
      <c r="T3" s="925">
        <f>VLOOKUP(T$1,Febrero!$A$13:$D$50,4,0)</f>
        <v>95</v>
      </c>
      <c r="U3" s="925">
        <f>VLOOKUP(U$1,Febrero!$A$13:$D$50,4,0)</f>
        <v>239</v>
      </c>
      <c r="V3" s="925">
        <f>VLOOKUP(V$1,Febrero!$A$13:$D$50,4,0)</f>
        <v>162</v>
      </c>
      <c r="W3" s="925">
        <f>VLOOKUP(W$1,Febrero!$A$13:$D$50,4,0)</f>
        <v>0</v>
      </c>
      <c r="X3" s="925">
        <f>VLOOKUP(X$1,Febrero!$A$13:$D$50,4,0)</f>
        <v>408</v>
      </c>
      <c r="Y3" s="925">
        <f>VLOOKUP(Y$1,Febrero!$A$13:$D$50,4,0)</f>
        <v>502</v>
      </c>
      <c r="Z3" s="925">
        <f>VLOOKUP(Z$1,Febrero!$A$13:$D$50,4,0)</f>
        <v>105</v>
      </c>
      <c r="AA3" s="925">
        <f>VLOOKUP(AA$1,Febrero!$A$13:$D$50,4,0)</f>
        <v>222</v>
      </c>
      <c r="AB3" s="925">
        <f>VLOOKUP(AB$1,Febrero!$A$13:$D$50,4,0)</f>
        <v>466</v>
      </c>
      <c r="AC3" s="925">
        <f>VLOOKUP(AC$1,Febrero!$A$13:$D$50,4,0)</f>
        <v>412</v>
      </c>
      <c r="AD3" s="925">
        <f>VLOOKUP(AD$1,Febrero!$A$13:$D$50,4,0)</f>
        <v>504</v>
      </c>
      <c r="AE3" s="925">
        <f>VLOOKUP(AE$1,Febrero!$A$13:$D$50,4,0)</f>
        <v>311</v>
      </c>
      <c r="AF3" s="925">
        <f>VLOOKUP(AF$1,Febrero!$A$13:$D$50,4,0)</f>
        <v>265</v>
      </c>
      <c r="AG3" s="925">
        <f>VLOOKUP(AG$1,Febrero!$A$13:$D$50,4,0)</f>
        <v>235</v>
      </c>
      <c r="AH3" s="925">
        <f>VLOOKUP(AH$1,Febrero!$A$13:$D$50,4,0)</f>
        <v>56</v>
      </c>
      <c r="AI3" s="925">
        <f>VLOOKUP(AI$1,Febrero!$A$13:$D$50,4,0)</f>
        <v>82</v>
      </c>
      <c r="AJ3" s="925">
        <f>VLOOKUP(AJ$1,Febrero!$A$13:$D$50,4,0)</f>
        <v>68</v>
      </c>
      <c r="AK3" s="925">
        <f>VLOOKUP(AK$1,Febrero!$A$13:$D$50,4,0)</f>
        <v>59</v>
      </c>
      <c r="AL3" s="925">
        <f>VLOOKUP(AL$1,Febrero!$A$13:$D$50,4,0)</f>
        <v>24</v>
      </c>
      <c r="AM3" s="925">
        <f>VLOOKUP(AM$1,Febrero!$A$13:$D$50,4,0)</f>
        <v>360</v>
      </c>
      <c r="AN3" s="925">
        <f>VLOOKUP(AN$1,Febrero!$A$13:$D$52,4,0)</f>
        <v>5596</v>
      </c>
      <c r="AO3" s="925">
        <f>VLOOKUP(AO$1,Febrero!$F$13:$L$34,7,0)</f>
        <v>386</v>
      </c>
      <c r="AP3" s="925">
        <f>VLOOKUP(AP$1,Febrero!$F$13:$L$34,7,0)</f>
        <v>3068</v>
      </c>
      <c r="AQ3" s="925">
        <f>VLOOKUP(AQ$1,Febrero!$F$13:$L$34,7,0)</f>
        <v>1427</v>
      </c>
      <c r="AR3" s="925">
        <f>VLOOKUP(AR$1,Febrero!$F$13:$L$34,7,0)</f>
        <v>615</v>
      </c>
      <c r="AS3" s="925">
        <f>VLOOKUP(AS$1,Febrero!$F$13:$L$34,7,0)</f>
        <v>0</v>
      </c>
      <c r="AT3" s="925">
        <f>VLOOKUP(AT$1,Febrero!$F$13:$L$34,7,0)</f>
        <v>0</v>
      </c>
      <c r="AU3" s="925">
        <f>VLOOKUP(AU$1,Febrero!$F$13:$L$34,7,0)</f>
        <v>0</v>
      </c>
      <c r="AV3" s="925">
        <f>VLOOKUP(AV$1,Febrero!$F$13:$L$34,7,0)</f>
        <v>0</v>
      </c>
      <c r="AW3" s="925">
        <f>VLOOKUP(AW$1,Febrero!$F$13:$L$34,7,0)</f>
        <v>0</v>
      </c>
      <c r="AX3" s="925">
        <f>VLOOKUP(AX$1,Febrero!$F$13:$L$34,7,0)</f>
        <v>958</v>
      </c>
      <c r="AY3" s="925">
        <f>VLOOKUP(AY$1,Febrero!$F$13:$L$34,7,0)</f>
        <v>41</v>
      </c>
      <c r="AZ3" s="925">
        <f>VLOOKUP(AZ$1,Febrero!$F$13:$L$34,7,0)</f>
        <v>0</v>
      </c>
      <c r="BA3" s="925">
        <f>VLOOKUP(BA$1,Febrero!$F$13:$L$34,7,0)</f>
        <v>0</v>
      </c>
      <c r="BB3" s="925">
        <f>VLOOKUP(BB$1,Febrero!$F$13:$L$34,7,0)</f>
        <v>0</v>
      </c>
      <c r="BC3" s="925">
        <f>VLOOKUP(BC$1,Febrero!$F$13:$L$34,7,0)</f>
        <v>0</v>
      </c>
      <c r="BD3" s="925">
        <f>VLOOKUP(BD$1,Febrero!$F$13:$L$34,7,0)</f>
        <v>0</v>
      </c>
      <c r="BE3" s="925">
        <f>VLOOKUP(BE$1,Febrero!$F$13:$L$34,7,0)</f>
        <v>186</v>
      </c>
      <c r="BF3" s="925">
        <f>VLOOKUP(BF$1,Febrero!$F$13:$L$34,7,0)</f>
        <v>188</v>
      </c>
      <c r="BG3" s="925">
        <f>VLOOKUP(BG$1,Febrero!$F$13:$L$34,7,0)</f>
        <v>26149</v>
      </c>
      <c r="BH3" s="925">
        <f>VLOOKUP(BH$1,Febrero!$F$13:$L$34,7,0)</f>
        <v>0</v>
      </c>
      <c r="BI3" s="925">
        <f>VLOOKUP(BI$1,Febrero!$F$13:$L$34,7,0)</f>
        <v>0</v>
      </c>
      <c r="BJ3" s="925">
        <f>VLOOKUP(BJ$1,Febrero!$F$13:$L$34,7,0)</f>
        <v>10</v>
      </c>
      <c r="BK3" s="925">
        <f>VLOOKUP(BK$1,Febrero!$F$35:$L$40,7,0)</f>
        <v>0</v>
      </c>
      <c r="BL3" s="925">
        <f>VLOOKUP(BL$1,Febrero!$F$35:$L$40,7,0)</f>
        <v>146</v>
      </c>
      <c r="BM3" s="925">
        <f>VLOOKUP(BM$1,Febrero!$F$35:$L$40,7,0)</f>
        <v>96</v>
      </c>
      <c r="BN3" s="925">
        <f>VLOOKUP(BN$1,Febrero!$F$35:$L$40,7,0)</f>
        <v>1</v>
      </c>
      <c r="BO3" s="925">
        <f>VLOOKUP(BO$1,Febrero!$F$35:$L$40,7,0)</f>
        <v>1</v>
      </c>
      <c r="BP3" s="925">
        <f>VLOOKUP(BP$1,Febrero!$F$35:$L$40,7,0)</f>
        <v>1320</v>
      </c>
      <c r="BQ3" s="925">
        <f>VLOOKUP(BQ$1,Febrero!$F$47:$L$57,7,0)</f>
        <v>99</v>
      </c>
      <c r="BR3" s="925">
        <f>VLOOKUP(BR$1,Febrero!$F$47:$L$57,7,0)</f>
        <v>40</v>
      </c>
      <c r="BS3" s="925">
        <f>VLOOKUP(BS$1,Febrero!$F$47:$L$57,7,0)</f>
        <v>74</v>
      </c>
      <c r="BT3" s="925">
        <f>VLOOKUP(BT$1,Febrero!$F$47:$L$57,7,0)</f>
        <v>9</v>
      </c>
      <c r="BU3" s="925">
        <f>VLOOKUP(BU$1,Febrero!$F$47:$L$57,7,0)</f>
        <v>28</v>
      </c>
      <c r="BV3" s="925">
        <f>VLOOKUP(BV$1,Febrero!$F$47:$L$57,7,0)</f>
        <v>0</v>
      </c>
      <c r="BW3" s="925">
        <f>VLOOKUP(BW$1,Febrero!$F$47:$L$57,7,0)</f>
        <v>0</v>
      </c>
      <c r="BX3" s="925">
        <f>VLOOKUP(BX$1,Febrero!$F$47:$L$57,7,0)</f>
        <v>4</v>
      </c>
      <c r="BY3" s="925">
        <f>VLOOKUP(BY$1,Febrero!$F$47:$L$57,7,0)</f>
        <v>0</v>
      </c>
      <c r="BZ3" s="925">
        <f>VLOOKUP(BZ$1,Febrero!$F$47:$L$57,7,0)</f>
        <v>15</v>
      </c>
      <c r="CA3" s="925">
        <f>VLOOKUP(CA$1,Febrero!$F$47:$L$57,7,0)</f>
        <v>2</v>
      </c>
      <c r="CB3" s="925">
        <f>VLOOKUP(Data!CB$1,Febrero!A67:F87,2,0)</f>
        <v>666</v>
      </c>
      <c r="CC3" s="925">
        <f>VLOOKUP(Data!CC$1,Febrero!$A$66:$E$86,3,0)</f>
        <v>516</v>
      </c>
      <c r="CD3" s="925">
        <f>VLOOKUP(Data!CD$1,Febrero!A67:H87,8,0)</f>
        <v>156</v>
      </c>
      <c r="CE3" s="925">
        <f>VLOOKUP(Data!CE$1,Febrero!$A$66:$E$86,4,0)</f>
        <v>13</v>
      </c>
      <c r="CF3" s="925">
        <f>VLOOKUP(Data!CF$1,Febrero!$A$66:$E$86,5,0)</f>
        <v>52</v>
      </c>
      <c r="CG3" s="925">
        <f>Febrero!$C$91</f>
        <v>0</v>
      </c>
      <c r="CH3" s="925">
        <f>Febrero!$D$91</f>
        <v>15</v>
      </c>
      <c r="CI3" s="925">
        <f>Febrero!$E$91</f>
        <v>17</v>
      </c>
      <c r="CJ3" s="925">
        <f>Febrero!$F$91</f>
        <v>11</v>
      </c>
      <c r="CK3" s="925">
        <f>Febrero!$G$91</f>
        <v>10</v>
      </c>
      <c r="CL3" s="925">
        <f>Febrero!$H$91</f>
        <v>5</v>
      </c>
      <c r="CM3" s="925">
        <f>Febrero!$I$91</f>
        <v>2</v>
      </c>
      <c r="CN3" s="925">
        <f>Febrero!$J$91</f>
        <v>0</v>
      </c>
      <c r="CO3" s="925">
        <f>Febrero!C92</f>
        <v>0</v>
      </c>
      <c r="CP3" s="925">
        <f>Febrero!D92</f>
        <v>11</v>
      </c>
      <c r="CQ3" s="925">
        <f>Febrero!E92</f>
        <v>19</v>
      </c>
      <c r="CR3" s="925">
        <f>Febrero!$F$92</f>
        <v>22</v>
      </c>
      <c r="CS3" s="925">
        <f>Febrero!$G$92</f>
        <v>14</v>
      </c>
      <c r="CT3" s="925">
        <f>Febrero!$H$92</f>
        <v>7</v>
      </c>
      <c r="CU3" s="925">
        <f>Febrero!$I$92</f>
        <v>2</v>
      </c>
      <c r="CV3" s="925">
        <f>Febrero!$J$92</f>
        <v>0</v>
      </c>
      <c r="CW3" s="925">
        <f>Febrero!$C$94</f>
        <v>0</v>
      </c>
      <c r="CX3" s="925">
        <f>Febrero!$D$94</f>
        <v>0</v>
      </c>
      <c r="CY3" s="925">
        <f>Febrero!$E$94</f>
        <v>0</v>
      </c>
      <c r="CZ3" s="925">
        <f>Febrero!$F$94</f>
        <v>0</v>
      </c>
      <c r="DA3" s="925">
        <f>Febrero!$G$94</f>
        <v>0</v>
      </c>
      <c r="DB3" s="925">
        <f>Febrero!$H$94</f>
        <v>1</v>
      </c>
      <c r="DC3" s="925">
        <f>Febrero!$I$94</f>
        <v>0</v>
      </c>
      <c r="DD3" s="925">
        <f>Febrero!$J$94</f>
        <v>0</v>
      </c>
      <c r="DE3" s="925">
        <f>Febrero!$C$95</f>
        <v>0</v>
      </c>
      <c r="DF3" s="925">
        <f>Febrero!$D$95</f>
        <v>26</v>
      </c>
      <c r="DG3" s="925">
        <f>Febrero!$E$95</f>
        <v>35</v>
      </c>
      <c r="DH3" s="925">
        <f>Febrero!$F$95</f>
        <v>32</v>
      </c>
      <c r="DI3" s="925">
        <f>Febrero!$G$95</f>
        <v>24</v>
      </c>
      <c r="DJ3" s="925">
        <f>Febrero!$H$95</f>
        <v>13</v>
      </c>
      <c r="DK3" s="925">
        <f>Febrero!$I$95</f>
        <v>3</v>
      </c>
      <c r="DL3" s="925">
        <f>Febrero!$J$95</f>
        <v>0</v>
      </c>
      <c r="DM3" s="925">
        <f>Febrero!$C$96</f>
        <v>0</v>
      </c>
      <c r="DN3" s="925">
        <f>Febrero!$D$96</f>
        <v>0</v>
      </c>
      <c r="DO3" s="925">
        <f>Febrero!$E$96</f>
        <v>1</v>
      </c>
      <c r="DP3" s="925">
        <f>Febrero!$F$96</f>
        <v>1</v>
      </c>
      <c r="DQ3" s="925">
        <f>Febrero!$G$96</f>
        <v>0</v>
      </c>
      <c r="DR3" s="925">
        <f>Febrero!$H$96</f>
        <v>0</v>
      </c>
      <c r="DS3" s="925">
        <f>Febrero!$I$96</f>
        <v>1</v>
      </c>
      <c r="DT3" s="925">
        <f>Febrero!J$96</f>
        <v>0</v>
      </c>
      <c r="DU3" s="925">
        <f>Febrero!C$98</f>
        <v>0</v>
      </c>
      <c r="DV3" s="925">
        <f>Febrero!$D$98</f>
        <v>1</v>
      </c>
      <c r="DW3" s="925">
        <f>Febrero!$E$98</f>
        <v>3</v>
      </c>
      <c r="DX3" s="925">
        <f>Febrero!$F$98</f>
        <v>2</v>
      </c>
      <c r="DY3" s="925">
        <f>Febrero!$G$98</f>
        <v>2</v>
      </c>
      <c r="DZ3" s="925">
        <f>Febrero!$H$98</f>
        <v>1</v>
      </c>
      <c r="EA3" s="925">
        <f>Febrero!$I$98</f>
        <v>0</v>
      </c>
      <c r="EB3" s="925">
        <f>Febrero!$J$98</f>
        <v>0</v>
      </c>
      <c r="EC3" s="925">
        <f>Febrero!$C$99</f>
        <v>0</v>
      </c>
      <c r="ED3" s="925">
        <f>Febrero!$D$99</f>
        <v>3</v>
      </c>
      <c r="EE3" s="925">
        <f>Febrero!$E$99</f>
        <v>1</v>
      </c>
      <c r="EF3" s="925">
        <f>Febrero!$F$99</f>
        <v>5</v>
      </c>
      <c r="EG3" s="925">
        <f>Febrero!$G$99</f>
        <v>0</v>
      </c>
      <c r="EH3" s="925">
        <f>Febrero!$H$99</f>
        <v>3</v>
      </c>
      <c r="EI3" s="925">
        <f>Febrero!$I$99</f>
        <v>1</v>
      </c>
      <c r="EJ3" s="925">
        <f>Febrero!$J$99</f>
        <v>0</v>
      </c>
      <c r="EK3" s="925">
        <f>VLOOKUP(EK$1,Febrero!$A$102:$G$113,6,0)</f>
        <v>0</v>
      </c>
      <c r="EL3" s="925">
        <f>VLOOKUP(EL$1,Febrero!$A$102:$G$113,6,0)</f>
        <v>0</v>
      </c>
      <c r="EM3" s="925">
        <f>VLOOKUP(EM$1,Febrero!$A$102:$G$113,6,0)</f>
        <v>0</v>
      </c>
      <c r="EN3" s="925">
        <f>VLOOKUP(EN$1,Febrero!$A$102:$G$113,6,0)</f>
        <v>0</v>
      </c>
      <c r="EO3" s="925">
        <f>VLOOKUP(EO$1,Febrero!$A$102:$G$113,6,0)</f>
        <v>0</v>
      </c>
      <c r="EP3" s="925">
        <f>VLOOKUP(EP$1,Febrero!$A$102:$G$113,6,0)</f>
        <v>0</v>
      </c>
      <c r="EQ3" s="925">
        <f>VLOOKUP(EQ$1,Febrero!$A$102:$G$113,6,0)</f>
        <v>0</v>
      </c>
      <c r="ER3" s="925">
        <f>VLOOKUP(ER$1,Febrero!$A$102:$G$113,6,0)</f>
        <v>0</v>
      </c>
      <c r="ES3" s="925">
        <f>VLOOKUP(ES$1,Febrero!$A$102:$G$113,6,0)</f>
        <v>0</v>
      </c>
      <c r="ET3" s="925">
        <f>VLOOKUP(ET$1,Febrero!$A$102:$G$113,6,0)</f>
        <v>0</v>
      </c>
      <c r="EU3" s="925">
        <f>VLOOKUP(EU$1,Febrero!$A$102:$G$113,6,0)</f>
        <v>0</v>
      </c>
      <c r="EV3" s="925">
        <f>VLOOKUP(EV$1,Febrero!$A$102:$G$113,6,0)</f>
        <v>0</v>
      </c>
      <c r="EW3" s="925">
        <f>VLOOKUP(EW$1,Febrero!$A$13:$D$50,4,0)</f>
        <v>730</v>
      </c>
      <c r="EX3" s="925">
        <f>VLOOKUP(EX$1,Febrero!$A$13:$D$50,4,0)</f>
        <v>0</v>
      </c>
      <c r="EY3" s="925">
        <f>VLOOKUP(EY$1,Febrero!$A$13:$D$50,4,0)</f>
        <v>37</v>
      </c>
      <c r="EZ3" s="925">
        <f>VLOOKUP(EZ$1,Febrero!$A$13:$D$50,4,0)</f>
        <v>252</v>
      </c>
      <c r="FA3" s="925">
        <f>VLOOKUP(FA$1,Febrero!$A$13:$D$50,4,0)</f>
        <v>400</v>
      </c>
      <c r="FB3" s="925">
        <f>VLOOKUP(FB$1,Febrero!$F$35:$L$43,7,0)</f>
        <v>2</v>
      </c>
      <c r="FC3" s="925">
        <f>VLOOKUP(FC$1,Febrero!$F$35:$L$43,7,0)</f>
        <v>2</v>
      </c>
      <c r="FD3" s="925">
        <f>VLOOKUP(FD$1,Febrero!$F$35:$L$43,7,0)</f>
        <v>71</v>
      </c>
      <c r="FF3" s="924">
        <f t="shared" ref="FF3:FF13" si="0">COUNTIF(G3:FD3,"&gt;0")</f>
        <v>98</v>
      </c>
      <c r="FG3" s="924" t="str">
        <f t="shared" ref="FG3:FG13" si="1">IF(FF3,"Digitado","Vacio")</f>
        <v>Digitado</v>
      </c>
    </row>
    <row r="4" spans="1:163" s="924" customFormat="1" x14ac:dyDescent="0.25">
      <c r="A4" s="923" t="str">
        <f>Marzo!$B$7</f>
        <v>O</v>
      </c>
      <c r="B4" s="924" t="str">
        <f>Marzo!$E$7</f>
        <v>SANTO_DOMINGO</v>
      </c>
      <c r="C4" s="924" t="str">
        <f>Marzo!$B$8</f>
        <v>HOSPITAL GENERAL DR. VINICIO CALVENTI</v>
      </c>
      <c r="D4" s="924">
        <f>Marzo!$G$8</f>
        <v>6867307</v>
      </c>
      <c r="E4" s="925">
        <f>Marzo!$G$9</f>
        <v>2024</v>
      </c>
      <c r="F4" s="926" t="str">
        <f>Marzo!$B$9</f>
        <v>Marzo</v>
      </c>
      <c r="G4" s="925">
        <f>VLOOKUP(G$1,Marzo!$A$13:$D$50,4,0)</f>
        <v>0</v>
      </c>
      <c r="H4" s="925">
        <f>VLOOKUP(H$1,Marzo!$A$13:$D$50,4,0)</f>
        <v>905</v>
      </c>
      <c r="I4" s="925">
        <f>VLOOKUP(I$1,Marzo!$A$13:$D$50,4,0)</f>
        <v>744</v>
      </c>
      <c r="J4" s="925">
        <f>VLOOKUP(J$1,Marzo!$A$13:$D$50,4,0)</f>
        <v>557</v>
      </c>
      <c r="K4" s="925">
        <f>VLOOKUP(K$1,Marzo!$A$13:$D$50,4,0)</f>
        <v>445</v>
      </c>
      <c r="L4" s="925">
        <f>VLOOKUP(L$1,Marzo!$A$13:$D$50,4,0)</f>
        <v>577</v>
      </c>
      <c r="M4" s="925">
        <f>VLOOKUP(M$1,Marzo!$A$13:$D$50,4,0)</f>
        <v>0</v>
      </c>
      <c r="N4" s="925">
        <f>VLOOKUP(N$1,Marzo!$A$13:$D$50,4,0)</f>
        <v>396</v>
      </c>
      <c r="O4" s="925">
        <f>VLOOKUP(O$1,Marzo!$A$13:$D$50,4,0)</f>
        <v>241</v>
      </c>
      <c r="P4" s="925">
        <f>VLOOKUP(P$1,Marzo!$A$13:$D$50,4,0)</f>
        <v>274</v>
      </c>
      <c r="Q4" s="925">
        <f>VLOOKUP(Q$1,Marzo!$A$13:$D$50,4,0)</f>
        <v>232</v>
      </c>
      <c r="R4" s="925">
        <f>VLOOKUP(R$1,Marzo!$A$13:$D$50,4,0)</f>
        <v>839</v>
      </c>
      <c r="S4" s="925">
        <f>VLOOKUP(S$1,Marzo!$A$13:$D$50,4,0)</f>
        <v>213</v>
      </c>
      <c r="T4" s="925">
        <f>VLOOKUP(T$1,Marzo!$A$13:$D$50,4,0)</f>
        <v>122</v>
      </c>
      <c r="U4" s="925">
        <f>VLOOKUP(U$1,Marzo!$A$13:$D$50,4,0)</f>
        <v>219</v>
      </c>
      <c r="V4" s="925">
        <f>VLOOKUP(V$1,Marzo!$A$13:$D$50,4,0)</f>
        <v>227</v>
      </c>
      <c r="W4" s="925">
        <f>VLOOKUP(W$1,Marzo!$A$13:$D$50,4,0)</f>
        <v>0</v>
      </c>
      <c r="X4" s="925">
        <f>VLOOKUP(X$1,Marzo!$A$13:$D$50,4,0)</f>
        <v>393</v>
      </c>
      <c r="Y4" s="925">
        <f>VLOOKUP(Y$1,Marzo!$A$13:$D$50,4,0)</f>
        <v>651</v>
      </c>
      <c r="Z4" s="925">
        <f>VLOOKUP(Z$1,Marzo!$A$13:$D$50,4,0)</f>
        <v>72</v>
      </c>
      <c r="AA4" s="925">
        <f>VLOOKUP(AA$1,Marzo!$A$13:$D$50,4,0)</f>
        <v>198</v>
      </c>
      <c r="AB4" s="925">
        <f>VLOOKUP(AB$1,Marzo!$A$13:$D$50,4,0)</f>
        <v>507</v>
      </c>
      <c r="AC4" s="925">
        <f>VLOOKUP(AC$1,Marzo!$A$13:$D$50,4,0)</f>
        <v>407</v>
      </c>
      <c r="AD4" s="925">
        <f>VLOOKUP(AD$1,Marzo!$A$13:$D$50,4,0)</f>
        <v>625</v>
      </c>
      <c r="AE4" s="925">
        <f>VLOOKUP(AE$1,Marzo!$A$13:$D$50,4,0)</f>
        <v>330</v>
      </c>
      <c r="AF4" s="925">
        <f>VLOOKUP(AF$1,Marzo!$A$13:$D$50,4,0)</f>
        <v>286</v>
      </c>
      <c r="AG4" s="925">
        <f>VLOOKUP(AG$1,Marzo!$A$13:$D$50,4,0)</f>
        <v>188</v>
      </c>
      <c r="AH4" s="925">
        <f>VLOOKUP(AH$1,Marzo!$A$13:$D$50,4,0)</f>
        <v>49</v>
      </c>
      <c r="AI4" s="925">
        <f>VLOOKUP(AI$1,Marzo!$A$13:$D$50,4,0)</f>
        <v>96</v>
      </c>
      <c r="AJ4" s="925">
        <f>VLOOKUP(AJ$1,Marzo!$A$13:$D$50,4,0)</f>
        <v>54</v>
      </c>
      <c r="AK4" s="925">
        <f>VLOOKUP(AK$1,Marzo!$A$13:$D$50,4,0)</f>
        <v>59</v>
      </c>
      <c r="AL4" s="925">
        <f>VLOOKUP(AL$1,Marzo!$A$13:$D$50,4,0)</f>
        <v>15</v>
      </c>
      <c r="AM4" s="925">
        <f>VLOOKUP(AM$1,Marzo!$A$13:$D$50,4,0)</f>
        <v>481</v>
      </c>
      <c r="AN4" s="925">
        <f>VLOOKUP(AN$1,Marzo!$A$13:$D$52,4,0)</f>
        <v>5575</v>
      </c>
      <c r="AO4" s="925">
        <f>VLOOKUP(AO$1,Marzo!$F$13:$L$34,7,0)</f>
        <v>349</v>
      </c>
      <c r="AP4" s="925">
        <f>VLOOKUP(AP$1,Marzo!$F$13:$L$34,7,0)</f>
        <v>2828</v>
      </c>
      <c r="AQ4" s="925">
        <f>VLOOKUP(AQ$1,Marzo!$F$13:$L$34,7,0)</f>
        <v>1367</v>
      </c>
      <c r="AR4" s="925">
        <f>VLOOKUP(AR$1,Marzo!$F$13:$L$34,7,0)</f>
        <v>547</v>
      </c>
      <c r="AS4" s="925">
        <f>VLOOKUP(AS$1,Marzo!$F$13:$L$34,7,0)</f>
        <v>0</v>
      </c>
      <c r="AT4" s="925">
        <f>VLOOKUP(AT$1,Marzo!$F$13:$L$34,7,0)</f>
        <v>0</v>
      </c>
      <c r="AU4" s="925">
        <f>VLOOKUP(AU$1,Marzo!$F$13:$L$34,7,0)</f>
        <v>0</v>
      </c>
      <c r="AV4" s="925">
        <f>VLOOKUP(AV$1,Marzo!$F$13:$L$34,7,0)</f>
        <v>0</v>
      </c>
      <c r="AW4" s="925">
        <f>VLOOKUP(AW$1,Marzo!$F$13:$L$34,7,0)</f>
        <v>0</v>
      </c>
      <c r="AX4" s="925">
        <f>VLOOKUP(AX$1,Marzo!$F$13:$L$34,7,0)</f>
        <v>906</v>
      </c>
      <c r="AY4" s="925">
        <f>VLOOKUP(AY$1,Marzo!$F$13:$L$34,7,0)</f>
        <v>33</v>
      </c>
      <c r="AZ4" s="925">
        <f>VLOOKUP(AZ$1,Marzo!$F$13:$L$34,7,0)</f>
        <v>0</v>
      </c>
      <c r="BA4" s="925">
        <f>VLOOKUP(BA$1,Marzo!$F$13:$L$34,7,0)</f>
        <v>0</v>
      </c>
      <c r="BB4" s="925">
        <f>VLOOKUP(BB$1,Marzo!$F$13:$L$34,7,0)</f>
        <v>0</v>
      </c>
      <c r="BC4" s="925">
        <f>VLOOKUP(BC$1,Marzo!$F$13:$L$34,7,0)</f>
        <v>0</v>
      </c>
      <c r="BD4" s="925">
        <f>VLOOKUP(BD$1,Marzo!$F$13:$L$34,7,0)</f>
        <v>0</v>
      </c>
      <c r="BE4" s="925">
        <f>VLOOKUP(BE$1,Marzo!$F$13:$L$34,7,0)</f>
        <v>213</v>
      </c>
      <c r="BF4" s="925">
        <f>VLOOKUP(BF$1,Marzo!$F$13:$L$34,7,0)</f>
        <v>171</v>
      </c>
      <c r="BG4" s="925">
        <f>VLOOKUP(BG$1,Marzo!$F$13:$L$34,7,0)</f>
        <v>29193</v>
      </c>
      <c r="BH4" s="925">
        <f>VLOOKUP(BH$1,Marzo!$F$13:$L$34,7,0)</f>
        <v>0</v>
      </c>
      <c r="BI4" s="925">
        <f>VLOOKUP(BI$1,Marzo!$F$13:$L$34,7,0)</f>
        <v>0</v>
      </c>
      <c r="BJ4" s="925">
        <f>VLOOKUP(BJ$1,Marzo!$F$13:$L$34,7,0)</f>
        <v>9</v>
      </c>
      <c r="BK4" s="925">
        <f>VLOOKUP(BK$1,Marzo!$F$35:$L$40,7,0)</f>
        <v>2</v>
      </c>
      <c r="BL4" s="925">
        <f>VLOOKUP(BL$1,Marzo!$F$35:$L$40,7,0)</f>
        <v>129</v>
      </c>
      <c r="BM4" s="925">
        <f>VLOOKUP(BM$1,Marzo!$F$35:$L$40,7,0)</f>
        <v>91</v>
      </c>
      <c r="BN4" s="925">
        <f>VLOOKUP(BN$1,Marzo!$F$35:$L$40,7,0)</f>
        <v>0</v>
      </c>
      <c r="BO4" s="925">
        <f>VLOOKUP(BO$1,Marzo!$F$35:$L$40,7,0)</f>
        <v>2</v>
      </c>
      <c r="BP4" s="925">
        <f>VLOOKUP(BP$1,Marzo!$F$35:$L$40,7,0)</f>
        <v>1148</v>
      </c>
      <c r="BQ4" s="925">
        <f>VLOOKUP(BQ$1,Marzo!$F$47:$L$57,7,0)</f>
        <v>174</v>
      </c>
      <c r="BR4" s="925">
        <f>VLOOKUP(BR$1,Marzo!$F$47:$L$57,7,0)</f>
        <v>10</v>
      </c>
      <c r="BS4" s="925">
        <f>VLOOKUP(BS$1,Marzo!$F$47:$L$57,7,0)</f>
        <v>92</v>
      </c>
      <c r="BT4" s="925">
        <f>VLOOKUP(BT$1,Marzo!$F$47:$L$57,7,0)</f>
        <v>6</v>
      </c>
      <c r="BU4" s="925">
        <f>VLOOKUP(BU$1,Marzo!$F$47:$L$57,7,0)</f>
        <v>13</v>
      </c>
      <c r="BV4" s="925">
        <f>VLOOKUP(BV$1,Marzo!$F$47:$L$57,7,0)</f>
        <v>0</v>
      </c>
      <c r="BW4" s="925">
        <f>VLOOKUP(BW$1,Marzo!$F$47:$L$57,7,0)</f>
        <v>0</v>
      </c>
      <c r="BX4" s="925">
        <f>VLOOKUP(BX$1,Marzo!$F$47:$L$57,7,0)</f>
        <v>3</v>
      </c>
      <c r="BY4" s="925">
        <f>VLOOKUP(BY$1,Marzo!$F$47:$L$57,7,0)</f>
        <v>0</v>
      </c>
      <c r="BZ4" s="925">
        <f>VLOOKUP(BZ$1,Marzo!$F$47:$L$57,7,0)</f>
        <v>0</v>
      </c>
      <c r="CA4" s="925">
        <f>VLOOKUP(CA$1,Marzo!$F$47:$L$57,7,0)</f>
        <v>6</v>
      </c>
      <c r="CB4" s="925">
        <f>VLOOKUP(Data!CB$1,Marzo!A68:F88,2,0)</f>
        <v>681</v>
      </c>
      <c r="CC4" s="925">
        <f>VLOOKUP(Data!CC$1,Marzo!$A$66:$E$86,3,0)</f>
        <v>534</v>
      </c>
      <c r="CD4" s="925">
        <f>VLOOKUP(Data!CD$1,Marzo!A68:H88,8,0)</f>
        <v>156</v>
      </c>
      <c r="CE4" s="925">
        <f>VLOOKUP(Data!CE$1,Marzo!$A$66:$E$86,4,0)</f>
        <v>4</v>
      </c>
      <c r="CF4" s="925">
        <f>VLOOKUP(Data!CF$1,Marzo!$A$66:$E$86,5,0)</f>
        <v>42</v>
      </c>
      <c r="CG4" s="925">
        <f>Marzo!$C$91</f>
        <v>0</v>
      </c>
      <c r="CH4" s="925">
        <f>Marzo!$D$91</f>
        <v>12</v>
      </c>
      <c r="CI4" s="925">
        <f>Marzo!$E$91</f>
        <v>13</v>
      </c>
      <c r="CJ4" s="925">
        <f>Marzo!$F$91</f>
        <v>10</v>
      </c>
      <c r="CK4" s="925">
        <f>Marzo!$G$91</f>
        <v>3</v>
      </c>
      <c r="CL4" s="925">
        <f>Marzo!$H$91</f>
        <v>4</v>
      </c>
      <c r="CM4" s="925">
        <f>Marzo!$I$91</f>
        <v>0</v>
      </c>
      <c r="CN4" s="925">
        <f>Marzo!$J$91</f>
        <v>0</v>
      </c>
      <c r="CO4" s="925">
        <f>Marzo!C92</f>
        <v>0</v>
      </c>
      <c r="CP4" s="925">
        <f>Marzo!D92</f>
        <v>9</v>
      </c>
      <c r="CQ4" s="925">
        <f>Marzo!E92</f>
        <v>24</v>
      </c>
      <c r="CR4" s="925">
        <f>Marzo!$F$92</f>
        <v>20</v>
      </c>
      <c r="CS4" s="925">
        <f>Marzo!$G$92</f>
        <v>10</v>
      </c>
      <c r="CT4" s="925">
        <f>Marzo!$H$92</f>
        <v>4</v>
      </c>
      <c r="CU4" s="925">
        <f>Marzo!$I$92</f>
        <v>2</v>
      </c>
      <c r="CV4" s="925">
        <f>Marzo!$J$92</f>
        <v>0</v>
      </c>
      <c r="CW4" s="925">
        <f>Marzo!$C$94</f>
        <v>0</v>
      </c>
      <c r="CX4" s="925">
        <f>Marzo!$D$94</f>
        <v>0</v>
      </c>
      <c r="CY4" s="925">
        <f>Marzo!$E$94</f>
        <v>0</v>
      </c>
      <c r="CZ4" s="925">
        <f>Marzo!$F$94</f>
        <v>0</v>
      </c>
      <c r="DA4" s="925">
        <f>Marzo!$G$94</f>
        <v>0</v>
      </c>
      <c r="DB4" s="925">
        <f>Marzo!$H$94</f>
        <v>0</v>
      </c>
      <c r="DC4" s="925">
        <f>Marzo!$I$94</f>
        <v>0</v>
      </c>
      <c r="DD4" s="925">
        <f>Marzo!$J$94</f>
        <v>0</v>
      </c>
      <c r="DE4" s="925">
        <f>Marzo!$C$95</f>
        <v>0</v>
      </c>
      <c r="DF4" s="925">
        <f>Marzo!$D$95</f>
        <v>20</v>
      </c>
      <c r="DG4" s="925">
        <f>Marzo!$E$95</f>
        <v>37</v>
      </c>
      <c r="DH4" s="925">
        <f>Marzo!$F$95</f>
        <v>30</v>
      </c>
      <c r="DI4" s="925">
        <f>Marzo!$G$95</f>
        <v>13</v>
      </c>
      <c r="DJ4" s="925">
        <f>Marzo!$H$95</f>
        <v>7</v>
      </c>
      <c r="DK4" s="925">
        <f>Marzo!$I$95</f>
        <v>2</v>
      </c>
      <c r="DL4" s="925">
        <f>Marzo!$J$95</f>
        <v>0</v>
      </c>
      <c r="DM4" s="925">
        <f>Marzo!$C$96</f>
        <v>0</v>
      </c>
      <c r="DN4" s="925">
        <f>Marzo!$D$96</f>
        <v>1</v>
      </c>
      <c r="DO4" s="925">
        <f>Marzo!$E$96</f>
        <v>0</v>
      </c>
      <c r="DP4" s="925">
        <f>Marzo!$F$96</f>
        <v>0</v>
      </c>
      <c r="DQ4" s="925">
        <f>Marzo!$G$96</f>
        <v>0</v>
      </c>
      <c r="DR4" s="925">
        <f>Marzo!$H$96</f>
        <v>1</v>
      </c>
      <c r="DS4" s="925">
        <f>Marzo!$I$96</f>
        <v>0</v>
      </c>
      <c r="DT4" s="925">
        <f>Marzo!J$96</f>
        <v>0</v>
      </c>
      <c r="DU4" s="925">
        <f>Marzo!C$98</f>
        <v>0</v>
      </c>
      <c r="DV4" s="925">
        <f>Marzo!$D$98</f>
        <v>6</v>
      </c>
      <c r="DW4" s="925">
        <f>Marzo!$E$98</f>
        <v>11</v>
      </c>
      <c r="DX4" s="925">
        <f>Marzo!$F$98</f>
        <v>17</v>
      </c>
      <c r="DY4" s="925">
        <f>Marzo!$G$98</f>
        <v>6</v>
      </c>
      <c r="DZ4" s="925">
        <f>Marzo!$H$98</f>
        <v>2</v>
      </c>
      <c r="EA4" s="925">
        <f>Marzo!$I$98</f>
        <v>0</v>
      </c>
      <c r="EB4" s="925">
        <f>Marzo!$J$98</f>
        <v>0</v>
      </c>
      <c r="EC4" s="925">
        <f>Marzo!$C$99</f>
        <v>0</v>
      </c>
      <c r="ED4" s="925">
        <f>Marzo!$D$99</f>
        <v>1</v>
      </c>
      <c r="EE4" s="925">
        <f>Marzo!$E$99</f>
        <v>4</v>
      </c>
      <c r="EF4" s="925">
        <f>Marzo!$F$99</f>
        <v>3</v>
      </c>
      <c r="EG4" s="925">
        <f>Marzo!$G$99</f>
        <v>1</v>
      </c>
      <c r="EH4" s="925">
        <f>Marzo!$H$99</f>
        <v>0</v>
      </c>
      <c r="EI4" s="925">
        <f>Marzo!$I$99</f>
        <v>0</v>
      </c>
      <c r="EJ4" s="925">
        <f>Marzo!$J$99</f>
        <v>0</v>
      </c>
      <c r="EK4" s="925">
        <f>VLOOKUP(EK$1,Marzo!$A$102:$G$113,6,0)</f>
        <v>0</v>
      </c>
      <c r="EL4" s="925">
        <f>VLOOKUP(EL$1,Marzo!$A$102:$G$113,6,0)</f>
        <v>0</v>
      </c>
      <c r="EM4" s="925">
        <f>VLOOKUP(EM$1,Marzo!$A$102:$G$113,6,0)</f>
        <v>0</v>
      </c>
      <c r="EN4" s="925">
        <f>VLOOKUP(EN$1,Marzo!$A$102:$G$113,6,0)</f>
        <v>0</v>
      </c>
      <c r="EO4" s="925">
        <f>VLOOKUP(EO$1,Marzo!$A$102:$G$113,6,0)</f>
        <v>0</v>
      </c>
      <c r="EP4" s="925">
        <f>VLOOKUP(EP$1,Marzo!$A$102:$G$113,6,0)</f>
        <v>0</v>
      </c>
      <c r="EQ4" s="925">
        <f>VLOOKUP(EQ$1,Marzo!$A$102:$G$113,6,0)</f>
        <v>0</v>
      </c>
      <c r="ER4" s="925">
        <f>VLOOKUP(ER$1,Marzo!$A$102:$G$113,6,0)</f>
        <v>0</v>
      </c>
      <c r="ES4" s="925">
        <f>VLOOKUP(ES$1,Marzo!$A$102:$G$113,6,0)</f>
        <v>0</v>
      </c>
      <c r="ET4" s="925">
        <f>VLOOKUP(ET$1,Marzo!$A$102:$G$113,6,0)</f>
        <v>0</v>
      </c>
      <c r="EU4" s="925">
        <f>VLOOKUP(EU$1,Marzo!$A$102:$G$113,6,0)</f>
        <v>0</v>
      </c>
      <c r="EV4" s="925">
        <f>VLOOKUP(EV$1,Marzo!$A$102:$G$113,6,0)</f>
        <v>0</v>
      </c>
      <c r="EW4" s="925">
        <f>VLOOKUP(EW$1,Marzo!$A$13:$D$50,4,0)</f>
        <v>822</v>
      </c>
      <c r="EX4" s="925">
        <f>VLOOKUP(EX$1,Marzo!$A$13:$D$50,4,0)</f>
        <v>0</v>
      </c>
      <c r="EY4" s="925">
        <f>VLOOKUP(EY$1,Marzo!$A$13:$D$50,4,0)</f>
        <v>63</v>
      </c>
      <c r="EZ4" s="925">
        <f>VLOOKUP(EZ$1,Marzo!$A$13:$D$50,4,0)</f>
        <v>344</v>
      </c>
      <c r="FA4" s="925">
        <f>VLOOKUP(FA$1,Marzo!$A$13:$D$50,4,0)</f>
        <v>652</v>
      </c>
      <c r="FB4" s="925">
        <f>VLOOKUP(FB$1,Marzo!$F$35:$L$43,7,0)</f>
        <v>7</v>
      </c>
      <c r="FC4" s="925">
        <f>VLOOKUP(FC$1,Marzo!$F$35:$L$43,7,0)</f>
        <v>2</v>
      </c>
      <c r="FD4" s="925">
        <f>VLOOKUP(FD$1,Marzo!$F$35:$L$43,7,0)</f>
        <v>109</v>
      </c>
      <c r="FF4" s="924">
        <f t="shared" si="0"/>
        <v>93</v>
      </c>
      <c r="FG4" s="924" t="str">
        <f t="shared" si="1"/>
        <v>Digitado</v>
      </c>
    </row>
    <row r="5" spans="1:163" s="924" customFormat="1" x14ac:dyDescent="0.25">
      <c r="A5" s="923" t="str">
        <f>Abril!$B$7</f>
        <v>O</v>
      </c>
      <c r="B5" s="924" t="str">
        <f>Abril!$E$7</f>
        <v>SANTO_DOMINGO</v>
      </c>
      <c r="C5" s="924" t="str">
        <f>Abril!$B$8</f>
        <v>HOSPITAL GENERAL DR. VINICIO CALVENTI</v>
      </c>
      <c r="D5" s="924">
        <f>Abril!$G$8</f>
        <v>6867307</v>
      </c>
      <c r="E5" s="925">
        <f>Abril!$G$9</f>
        <v>2024</v>
      </c>
      <c r="F5" s="926" t="str">
        <f>Abril!$B$9</f>
        <v>Abril</v>
      </c>
      <c r="G5" s="925">
        <f>VLOOKUP(G$1,Abril!$A$13:$D$50,4,0)</f>
        <v>0</v>
      </c>
      <c r="H5" s="925">
        <f>VLOOKUP(H$1,Abril!$A$13:$D$50,4,0)</f>
        <v>690</v>
      </c>
      <c r="I5" s="925">
        <f>VLOOKUP(I$1,Abril!$A$13:$D$50,4,0)</f>
        <v>699</v>
      </c>
      <c r="J5" s="925">
        <f>VLOOKUP(J$1,Abril!$A$13:$D$50,4,0)</f>
        <v>520</v>
      </c>
      <c r="K5" s="925">
        <f>VLOOKUP(K$1,Abril!$A$13:$D$50,4,0)</f>
        <v>274</v>
      </c>
      <c r="L5" s="925">
        <f>VLOOKUP(L$1,Abril!$A$13:$D$50,4,0)</f>
        <v>473</v>
      </c>
      <c r="M5" s="925">
        <f>VLOOKUP(M$1,Abril!$A$13:$D$50,4,0)</f>
        <v>0</v>
      </c>
      <c r="N5" s="925">
        <f>VLOOKUP(N$1,Abril!$A$13:$D$50,4,0)</f>
        <v>296</v>
      </c>
      <c r="O5" s="925">
        <f>VLOOKUP(O$1,Abril!$A$13:$D$50,4,0)</f>
        <v>163</v>
      </c>
      <c r="P5" s="925">
        <f>VLOOKUP(P$1,Abril!$A$13:$D$50,4,0)</f>
        <v>258</v>
      </c>
      <c r="Q5" s="925">
        <f>VLOOKUP(Q$1,Abril!$A$13:$D$50,4,0)</f>
        <v>188</v>
      </c>
      <c r="R5" s="925">
        <f>VLOOKUP(R$1,Abril!$A$13:$D$50,4,0)</f>
        <v>567</v>
      </c>
      <c r="S5" s="925">
        <f>VLOOKUP(S$1,Abril!$A$13:$D$50,4,0)</f>
        <v>236</v>
      </c>
      <c r="T5" s="925">
        <f>VLOOKUP(T$1,Abril!$A$13:$D$50,4,0)</f>
        <v>70</v>
      </c>
      <c r="U5" s="925">
        <f>VLOOKUP(U$1,Abril!$A$13:$D$50,4,0)</f>
        <v>175</v>
      </c>
      <c r="V5" s="925">
        <f>VLOOKUP(V$1,Abril!$A$13:$D$50,4,0)</f>
        <v>214</v>
      </c>
      <c r="W5" s="925">
        <f>VLOOKUP(W$1,Abril!$A$13:$D$50,4,0)</f>
        <v>0</v>
      </c>
      <c r="X5" s="925">
        <f>VLOOKUP(X$1,Abril!$A$13:$D$50,4,0)</f>
        <v>361</v>
      </c>
      <c r="Y5" s="925">
        <f>VLOOKUP(Y$1,Abril!$A$13:$D$50,4,0)</f>
        <v>486</v>
      </c>
      <c r="Z5" s="925">
        <f>VLOOKUP(Z$1,Abril!$A$13:$D$50,4,0)</f>
        <v>100</v>
      </c>
      <c r="AA5" s="925">
        <f>VLOOKUP(AA$1,Abril!$A$13:$D$50,4,0)</f>
        <v>180</v>
      </c>
      <c r="AB5" s="925">
        <f>VLOOKUP(AB$1,Abril!$A$13:$D$50,4,0)</f>
        <v>381</v>
      </c>
      <c r="AC5" s="925">
        <f>VLOOKUP(AC$1,Abril!$A$13:$D$50,4,0)</f>
        <v>323</v>
      </c>
      <c r="AD5" s="925">
        <f>VLOOKUP(AD$1,Abril!$A$13:$D$50,4,0)</f>
        <v>516</v>
      </c>
      <c r="AE5" s="925">
        <f>VLOOKUP(AE$1,Abril!$A$13:$D$50,4,0)</f>
        <v>254</v>
      </c>
      <c r="AF5" s="925">
        <f>VLOOKUP(AF$1,Abril!$A$13:$D$50,4,0)</f>
        <v>188</v>
      </c>
      <c r="AG5" s="925">
        <f>VLOOKUP(AG$1,Abril!$A$13:$D$50,4,0)</f>
        <v>194</v>
      </c>
      <c r="AH5" s="925">
        <f>VLOOKUP(AH$1,Abril!$A$13:$D$50,4,0)</f>
        <v>46</v>
      </c>
      <c r="AI5" s="925">
        <f>VLOOKUP(AI$1,Abril!$A$13:$D$50,4,0)</f>
        <v>88</v>
      </c>
      <c r="AJ5" s="925">
        <f>VLOOKUP(AJ$1,Abril!$A$13:$D$50,4,0)</f>
        <v>26</v>
      </c>
      <c r="AK5" s="925">
        <f>VLOOKUP(AK$1,Abril!$A$13:$D$50,4,0)</f>
        <v>37</v>
      </c>
      <c r="AL5" s="925">
        <f>VLOOKUP(AL$1,Abril!$A$13:$D$50,4,0)</f>
        <v>0</v>
      </c>
      <c r="AM5" s="925">
        <f>VLOOKUP(AM$1,Abril!$A$13:$D$50,4,0)</f>
        <v>341</v>
      </c>
      <c r="AN5" s="925">
        <f>VLOOKUP(AN$1,Abril!$A$13:$D$52,4,0)</f>
        <v>5829</v>
      </c>
      <c r="AO5" s="925">
        <f>VLOOKUP(AO$1,Abril!$F$13:$L$34,7,0)</f>
        <v>420</v>
      </c>
      <c r="AP5" s="925">
        <f>VLOOKUP(AP$1,Abril!$F$13:$L$34,7,0)</f>
        <v>2738</v>
      </c>
      <c r="AQ5" s="925">
        <f>VLOOKUP(AQ$1,Abril!$F$13:$L$34,7,0)</f>
        <v>1369</v>
      </c>
      <c r="AR5" s="925">
        <f>VLOOKUP(AR$1,Abril!$F$13:$L$34,7,0)</f>
        <v>643</v>
      </c>
      <c r="AS5" s="925">
        <f>VLOOKUP(AS$1,Abril!$F$13:$L$34,7,0)</f>
        <v>0</v>
      </c>
      <c r="AT5" s="925">
        <f>VLOOKUP(AT$1,Abril!$F$13:$L$34,7,0)</f>
        <v>0</v>
      </c>
      <c r="AU5" s="925">
        <f>VLOOKUP(AU$1,Abril!$F$13:$L$34,7,0)</f>
        <v>0</v>
      </c>
      <c r="AV5" s="925">
        <f>VLOOKUP(AV$1,Abril!$F$13:$L$34,7,0)</f>
        <v>0</v>
      </c>
      <c r="AW5" s="925">
        <f>VLOOKUP(AW$1,Abril!$F$13:$L$34,7,0)</f>
        <v>0</v>
      </c>
      <c r="AX5" s="925">
        <f>VLOOKUP(AX$1,Abril!$F$13:$L$34,7,0)</f>
        <v>810</v>
      </c>
      <c r="AY5" s="925">
        <f>VLOOKUP(AY$1,Abril!$F$13:$L$34,7,0)</f>
        <v>46</v>
      </c>
      <c r="AZ5" s="925">
        <f>VLOOKUP(AZ$1,Abril!$F$13:$L$34,7,0)</f>
        <v>0</v>
      </c>
      <c r="BA5" s="925">
        <f>VLOOKUP(BA$1,Abril!$F$13:$L$34,7,0)</f>
        <v>0</v>
      </c>
      <c r="BB5" s="925">
        <f>VLOOKUP(BB$1,Abril!$F$13:$L$34,7,0)</f>
        <v>0</v>
      </c>
      <c r="BC5" s="925">
        <f>VLOOKUP(BC$1,Abril!$F$13:$L$34,7,0)</f>
        <v>0</v>
      </c>
      <c r="BD5" s="925">
        <f>VLOOKUP(BD$1,Abril!$F$13:$L$34,7,0)</f>
        <v>0</v>
      </c>
      <c r="BE5" s="925">
        <f>VLOOKUP(BE$1,Abril!$F$13:$L$34,7,0)</f>
        <v>211</v>
      </c>
      <c r="BF5" s="925">
        <f>VLOOKUP(BF$1,Abril!$F$13:$L$34,7,0)</f>
        <v>161</v>
      </c>
      <c r="BG5" s="925">
        <f>VLOOKUP(BG$1,Abril!$F$13:$L$34,7,0)</f>
        <v>24594</v>
      </c>
      <c r="BH5" s="925">
        <f>VLOOKUP(BH$1,Abril!$F$13:$L$34,7,0)</f>
        <v>0</v>
      </c>
      <c r="BI5" s="925">
        <f>VLOOKUP(BI$1,Abril!$F$13:$L$34,7,0)</f>
        <v>0</v>
      </c>
      <c r="BJ5" s="925">
        <f>VLOOKUP(BJ$1,Abril!$F$13:$L$34,7,0)</f>
        <v>0</v>
      </c>
      <c r="BK5" s="925">
        <f>VLOOKUP(BK$1,Abril!$F$35:$L$40,7,0)</f>
        <v>5</v>
      </c>
      <c r="BL5" s="925">
        <f>VLOOKUP(BL$1,Abril!$F$35:$L$40,7,0)</f>
        <v>163</v>
      </c>
      <c r="BM5" s="925">
        <f>VLOOKUP(BM$1,Abril!$F$35:$L$40,7,0)</f>
        <v>83</v>
      </c>
      <c r="BN5" s="925">
        <f>VLOOKUP(BN$1,Abril!$F$35:$L$40,7,0)</f>
        <v>0</v>
      </c>
      <c r="BO5" s="925">
        <f>VLOOKUP(BO$1,Abril!$F$35:$L$40,7,0)</f>
        <v>1</v>
      </c>
      <c r="BP5" s="925">
        <f>VLOOKUP(BP$1,Abril!$F$35:$L$40,7,0)</f>
        <v>1096</v>
      </c>
      <c r="BQ5" s="925">
        <f>VLOOKUP(BQ$1,Abril!$F$47:$L$57,7,0)</f>
        <v>139</v>
      </c>
      <c r="BR5" s="925">
        <f>VLOOKUP(BR$1,Abril!$F$47:$L$57,7,0)</f>
        <v>19</v>
      </c>
      <c r="BS5" s="925">
        <f>VLOOKUP(BS$1,Abril!$F$47:$L$57,7,0)</f>
        <v>108</v>
      </c>
      <c r="BT5" s="925">
        <f>VLOOKUP(BT$1,Abril!$F$47:$L$57,7,0)</f>
        <v>10</v>
      </c>
      <c r="BU5" s="925">
        <f>VLOOKUP(BU$1,Abril!$F$47:$L$57,7,0)</f>
        <v>0</v>
      </c>
      <c r="BV5" s="925">
        <f>VLOOKUP(BV$1,Abril!$F$47:$L$57,7,0)</f>
        <v>0</v>
      </c>
      <c r="BW5" s="925">
        <f>VLOOKUP(BW$1,Abril!$F$47:$L$57,7,0)</f>
        <v>0</v>
      </c>
      <c r="BX5" s="925">
        <f>VLOOKUP(BX$1,Abril!$F$47:$L$57,7,0)</f>
        <v>4</v>
      </c>
      <c r="BY5" s="925">
        <f>VLOOKUP(BY$1,Abril!$F$47:$L$57,7,0)</f>
        <v>0</v>
      </c>
      <c r="BZ5" s="925">
        <f>VLOOKUP(BZ$1,Abril!$F$47:$L$57,7,0)</f>
        <v>10</v>
      </c>
      <c r="CA5" s="925">
        <f>VLOOKUP(CA$1,Abril!$F$47:$L$57,7,0)</f>
        <v>4</v>
      </c>
      <c r="CB5" s="925">
        <f>VLOOKUP(Data!CB$1,Abril!A69:F89,2,0)</f>
        <v>718</v>
      </c>
      <c r="CC5" s="925">
        <f>VLOOKUP(Data!CC$1,Abril!$A$66:$E$86,3,0)</f>
        <v>566</v>
      </c>
      <c r="CD5" s="925">
        <f>VLOOKUP(Data!CD$1,Abril!A69:H89,8,0)</f>
        <v>180</v>
      </c>
      <c r="CE5" s="925">
        <f>VLOOKUP(Data!CE$1,Abril!$A$66:$E$86,4,0)</f>
        <v>5</v>
      </c>
      <c r="CF5" s="925">
        <f>VLOOKUP(Data!CF$1,Abril!$A$66:$E$86,5,0)</f>
        <v>47</v>
      </c>
      <c r="CG5" s="925">
        <f>Abril!$C$91</f>
        <v>0</v>
      </c>
      <c r="CH5" s="925">
        <f>Abril!$D$91</f>
        <v>6</v>
      </c>
      <c r="CI5" s="925">
        <f>Abril!$E$91</f>
        <v>24</v>
      </c>
      <c r="CJ5" s="925">
        <f>Abril!$F$91</f>
        <v>20</v>
      </c>
      <c r="CK5" s="925">
        <f>Abril!$G$91</f>
        <v>5</v>
      </c>
      <c r="CL5" s="925">
        <f>Abril!$H$91</f>
        <v>6</v>
      </c>
      <c r="CM5" s="925">
        <f>Abril!$I$91</f>
        <v>0</v>
      </c>
      <c r="CN5" s="925">
        <f>Abril!$J$91</f>
        <v>0</v>
      </c>
      <c r="CO5" s="925">
        <f>Abril!C92</f>
        <v>0</v>
      </c>
      <c r="CP5" s="925">
        <f>Abril!D92</f>
        <v>5</v>
      </c>
      <c r="CQ5" s="925">
        <f>Abril!E92</f>
        <v>15</v>
      </c>
      <c r="CR5" s="925">
        <f>Abril!$F$92</f>
        <v>13</v>
      </c>
      <c r="CS5" s="925">
        <f>Abril!$G$92</f>
        <v>8</v>
      </c>
      <c r="CT5" s="925">
        <f>Abril!$H$92</f>
        <v>7</v>
      </c>
      <c r="CU5" s="925">
        <f>Abril!$I$92</f>
        <v>0</v>
      </c>
      <c r="CV5" s="925">
        <f>Abril!$J$92</f>
        <v>0</v>
      </c>
      <c r="CW5" s="925">
        <f>Abril!$C$94</f>
        <v>0</v>
      </c>
      <c r="CX5" s="925">
        <f>Abril!$D$94</f>
        <v>0</v>
      </c>
      <c r="CY5" s="925">
        <f>Abril!$E$94</f>
        <v>0</v>
      </c>
      <c r="CZ5" s="925">
        <f>Abril!$F$94</f>
        <v>0</v>
      </c>
      <c r="DA5" s="925">
        <f>Abril!$G$94</f>
        <v>0</v>
      </c>
      <c r="DB5" s="925">
        <f>Abril!$H$94</f>
        <v>0</v>
      </c>
      <c r="DC5" s="925">
        <f>Abril!$I$94</f>
        <v>0</v>
      </c>
      <c r="DD5" s="925">
        <f>Abril!$J$94</f>
        <v>0</v>
      </c>
      <c r="DE5" s="925">
        <f>Abril!$C$95</f>
        <v>0</v>
      </c>
      <c r="DF5" s="925">
        <f>Abril!$D$95</f>
        <v>11</v>
      </c>
      <c r="DG5" s="925">
        <f>Abril!$E$95</f>
        <v>38</v>
      </c>
      <c r="DH5" s="925">
        <f>Abril!$F$95</f>
        <v>33</v>
      </c>
      <c r="DI5" s="925">
        <f>Abril!$G$95</f>
        <v>13</v>
      </c>
      <c r="DJ5" s="925">
        <f>Abril!$H$95</f>
        <v>3</v>
      </c>
      <c r="DK5" s="925">
        <f>Abril!$I$95</f>
        <v>0</v>
      </c>
      <c r="DL5" s="925">
        <f>Abril!$J$95</f>
        <v>0</v>
      </c>
      <c r="DM5" s="925">
        <f>Abril!$C$96</f>
        <v>0</v>
      </c>
      <c r="DN5" s="925">
        <f>Abril!$D$96</f>
        <v>0</v>
      </c>
      <c r="DO5" s="925">
        <f>Abril!$E$96</f>
        <v>1</v>
      </c>
      <c r="DP5" s="925">
        <f>Abril!$F$96</f>
        <v>0</v>
      </c>
      <c r="DQ5" s="925">
        <f>Abril!$G$96</f>
        <v>0</v>
      </c>
      <c r="DR5" s="925">
        <f>Abril!$H$96</f>
        <v>0</v>
      </c>
      <c r="DS5" s="925">
        <f>Abril!$I$96</f>
        <v>0</v>
      </c>
      <c r="DT5" s="925">
        <f>Abril!J$96</f>
        <v>0</v>
      </c>
      <c r="DU5" s="925">
        <f>Abril!C$98</f>
        <v>0</v>
      </c>
      <c r="DV5" s="925">
        <f>Abril!$D$98</f>
        <v>6</v>
      </c>
      <c r="DW5" s="925">
        <f>Abril!$E$98</f>
        <v>14</v>
      </c>
      <c r="DX5" s="925">
        <f>Abril!$F$98</f>
        <v>12</v>
      </c>
      <c r="DY5" s="925">
        <f>Abril!$G$98</f>
        <v>6</v>
      </c>
      <c r="DZ5" s="925">
        <f>Abril!$H$98</f>
        <v>3</v>
      </c>
      <c r="EA5" s="925">
        <f>Abril!$I$98</f>
        <v>4</v>
      </c>
      <c r="EB5" s="925">
        <f>Abril!$J$98</f>
        <v>0</v>
      </c>
      <c r="EC5" s="925">
        <f>Abril!$C$99</f>
        <v>0</v>
      </c>
      <c r="ED5" s="925">
        <f>Abril!$D$99</f>
        <v>1</v>
      </c>
      <c r="EE5" s="925">
        <f>Abril!$E$99</f>
        <v>4</v>
      </c>
      <c r="EF5" s="925">
        <f>Abril!$F$99</f>
        <v>2</v>
      </c>
      <c r="EG5" s="925">
        <f>Abril!$G$99</f>
        <v>1</v>
      </c>
      <c r="EH5" s="925">
        <f>Abril!$H$99</f>
        <v>2</v>
      </c>
      <c r="EI5" s="925">
        <f>Abril!$I$99</f>
        <v>0</v>
      </c>
      <c r="EJ5" s="925">
        <f>Abril!$J$99</f>
        <v>0</v>
      </c>
      <c r="EK5" s="925">
        <f>VLOOKUP(EK$1,Abril!$A$102:$G$113,6,0)</f>
        <v>0</v>
      </c>
      <c r="EL5" s="925">
        <f>VLOOKUP(EL$1,Abril!$A$102:$G$113,6,0)</f>
        <v>0</v>
      </c>
      <c r="EM5" s="925">
        <f>VLOOKUP(EM$1,Abril!$A$102:$G$113,6,0)</f>
        <v>0</v>
      </c>
      <c r="EN5" s="925">
        <f>VLOOKUP(EN$1,Abril!$A$102:$G$113,6,0)</f>
        <v>0</v>
      </c>
      <c r="EO5" s="925">
        <f>VLOOKUP(EO$1,Abril!$A$102:$G$113,6,0)</f>
        <v>0</v>
      </c>
      <c r="EP5" s="925">
        <f>VLOOKUP(EP$1,Abril!$A$102:$G$113,6,0)</f>
        <v>0</v>
      </c>
      <c r="EQ5" s="925">
        <f>VLOOKUP(EQ$1,Abril!$A$102:$G$113,6,0)</f>
        <v>0</v>
      </c>
      <c r="ER5" s="925">
        <f>VLOOKUP(ER$1,Abril!$A$102:$G$113,6,0)</f>
        <v>0</v>
      </c>
      <c r="ES5" s="925">
        <f>VLOOKUP(ES$1,Abril!$A$102:$G$113,6,0)</f>
        <v>0</v>
      </c>
      <c r="ET5" s="925">
        <f>VLOOKUP(ET$1,Abril!$A$102:$G$113,6,0)</f>
        <v>0</v>
      </c>
      <c r="EU5" s="925">
        <f>VLOOKUP(EU$1,Abril!$A$102:$G$113,6,0)</f>
        <v>0</v>
      </c>
      <c r="EV5" s="925">
        <f>VLOOKUP(EV$1,Abril!$A$102:$G$113,6,0)</f>
        <v>0</v>
      </c>
      <c r="EW5" s="925">
        <f>VLOOKUP(EW$1,Abril!$A$13:$D$50,4,0)</f>
        <v>770</v>
      </c>
      <c r="EX5" s="925">
        <f>VLOOKUP(EX$1,Abril!$A$13:$D$50,4,0)</f>
        <v>0</v>
      </c>
      <c r="EY5" s="925">
        <f>VLOOKUP(EY$1,Abril!$A$13:$D$50,4,0)</f>
        <v>39</v>
      </c>
      <c r="EZ5" s="925">
        <f>VLOOKUP(EZ$1,Abril!$A$13:$D$50,4,0)</f>
        <v>448</v>
      </c>
      <c r="FA5" s="925">
        <f>VLOOKUP(FA$1,Abril!$A$13:$D$50,4,0)</f>
        <v>530</v>
      </c>
      <c r="FB5" s="925">
        <f>VLOOKUP(FB$1,Abril!$F$35:$L$43,7,0)</f>
        <v>4</v>
      </c>
      <c r="FC5" s="925">
        <f>VLOOKUP(FC$1,Abril!$F$35:$L$43,7,0)</f>
        <v>4</v>
      </c>
      <c r="FD5" s="925">
        <f>VLOOKUP(FD$1,Abril!$F$35:$L$43,7,0)</f>
        <v>79</v>
      </c>
      <c r="FF5" s="924">
        <f t="shared" si="0"/>
        <v>90</v>
      </c>
      <c r="FG5" s="924" t="str">
        <f t="shared" si="1"/>
        <v>Digitado</v>
      </c>
    </row>
    <row r="6" spans="1:163" s="924" customFormat="1" x14ac:dyDescent="0.25">
      <c r="A6" s="923" t="str">
        <f>Mayo!$B$7</f>
        <v>O</v>
      </c>
      <c r="B6" s="924" t="str">
        <f>Mayo!$E$7</f>
        <v>SANTO_DOMINGO</v>
      </c>
      <c r="C6" s="924" t="str">
        <f>Mayo!$B$8</f>
        <v>HOSPITAL GENERAL DR. VINICIO CALVENTI</v>
      </c>
      <c r="D6" s="924">
        <f>Mayo!$G$8</f>
        <v>6867307</v>
      </c>
      <c r="E6" s="925">
        <f>Mayo!$G$9</f>
        <v>2024</v>
      </c>
      <c r="F6" s="926" t="str">
        <f>Mayo!$B$9</f>
        <v>Mayo</v>
      </c>
      <c r="G6" s="925">
        <f>VLOOKUP(G$1,Mayo!$A$13:$D$50,4,0)</f>
        <v>0</v>
      </c>
      <c r="H6" s="925">
        <f>VLOOKUP(H$1,Mayo!$A$13:$D$50,4,0)</f>
        <v>783</v>
      </c>
      <c r="I6" s="925">
        <f>VLOOKUP(I$1,Mayo!$A$13:$D$50,4,0)</f>
        <v>614</v>
      </c>
      <c r="J6" s="925">
        <f>VLOOKUP(J$1,Mayo!$A$13:$D$50,4,0)</f>
        <v>625</v>
      </c>
      <c r="K6" s="925">
        <f>VLOOKUP(K$1,Mayo!$A$13:$D$50,4,0)</f>
        <v>461</v>
      </c>
      <c r="L6" s="925">
        <f>VLOOKUP(L$1,Mayo!$A$13:$D$50,4,0)</f>
        <v>631</v>
      </c>
      <c r="M6" s="925">
        <f>VLOOKUP(M$1,Mayo!$A$13:$D$50,4,0)</f>
        <v>0</v>
      </c>
      <c r="N6" s="925">
        <f>VLOOKUP(N$1,Mayo!$A$13:$D$50,4,0)</f>
        <v>308</v>
      </c>
      <c r="O6" s="925">
        <f>VLOOKUP(O$1,Mayo!$A$13:$D$50,4,0)</f>
        <v>169</v>
      </c>
      <c r="P6" s="925">
        <f>VLOOKUP(P$1,Mayo!$A$13:$D$50,4,0)</f>
        <v>186</v>
      </c>
      <c r="Q6" s="925">
        <f>VLOOKUP(Q$1,Mayo!$A$13:$D$50,4,0)</f>
        <v>194</v>
      </c>
      <c r="R6" s="925">
        <f>VLOOKUP(R$1,Mayo!$A$13:$D$50,4,0)</f>
        <v>579</v>
      </c>
      <c r="S6" s="925">
        <f>VLOOKUP(S$1,Mayo!$A$13:$D$50,4,0)</f>
        <v>214</v>
      </c>
      <c r="T6" s="925">
        <f>VLOOKUP(T$1,Mayo!$A$13:$D$50,4,0)</f>
        <v>107</v>
      </c>
      <c r="U6" s="925">
        <f>VLOOKUP(U$1,Mayo!$A$13:$D$50,4,0)</f>
        <v>114</v>
      </c>
      <c r="V6" s="925">
        <f>VLOOKUP(V$1,Mayo!$A$13:$D$50,4,0)</f>
        <v>200</v>
      </c>
      <c r="W6" s="925">
        <f>VLOOKUP(W$1,Mayo!$A$13:$D$50,4,0)</f>
        <v>0</v>
      </c>
      <c r="X6" s="925">
        <f>VLOOKUP(X$1,Mayo!$A$13:$D$50,4,0)</f>
        <v>301</v>
      </c>
      <c r="Y6" s="925">
        <f>VLOOKUP(Y$1,Mayo!$A$13:$D$50,4,0)</f>
        <v>505</v>
      </c>
      <c r="Z6" s="925">
        <f>VLOOKUP(Z$1,Mayo!$A$13:$D$50,4,0)</f>
        <v>117</v>
      </c>
      <c r="AA6" s="925">
        <f>VLOOKUP(AA$1,Mayo!$A$13:$D$50,4,0)</f>
        <v>148</v>
      </c>
      <c r="AB6" s="925">
        <f>VLOOKUP(AB$1,Mayo!$A$13:$D$50,4,0)</f>
        <v>338</v>
      </c>
      <c r="AC6" s="925">
        <f>VLOOKUP(AC$1,Mayo!$A$13:$D$50,4,0)</f>
        <v>414</v>
      </c>
      <c r="AD6" s="925">
        <f>VLOOKUP(AD$1,Mayo!$A$13:$D$50,4,0)</f>
        <v>431</v>
      </c>
      <c r="AE6" s="925">
        <f>VLOOKUP(AE$1,Mayo!$A$13:$D$50,4,0)</f>
        <v>178</v>
      </c>
      <c r="AF6" s="925">
        <f>VLOOKUP(AF$1,Mayo!$A$13:$D$50,4,0)</f>
        <v>161</v>
      </c>
      <c r="AG6" s="925">
        <f>VLOOKUP(AG$1,Mayo!$A$13:$D$50,4,0)</f>
        <v>238</v>
      </c>
      <c r="AH6" s="925">
        <f>VLOOKUP(AH$1,Mayo!$A$13:$D$50,4,0)</f>
        <v>20</v>
      </c>
      <c r="AI6" s="925">
        <f>VLOOKUP(AI$1,Mayo!$A$13:$D$50,4,0)</f>
        <v>59</v>
      </c>
      <c r="AJ6" s="925">
        <f>VLOOKUP(AJ$1,Mayo!$A$13:$D$50,4,0)</f>
        <v>34</v>
      </c>
      <c r="AK6" s="925">
        <f>VLOOKUP(AK$1,Mayo!$A$13:$D$50,4,0)</f>
        <v>88</v>
      </c>
      <c r="AL6" s="925">
        <f>VLOOKUP(AL$1,Mayo!$A$13:$D$50,4,0)</f>
        <v>0</v>
      </c>
      <c r="AM6" s="925">
        <f>VLOOKUP(AM$1,Mayo!$A$13:$D$50,4,0)</f>
        <v>376</v>
      </c>
      <c r="AN6" s="925">
        <f>VLOOKUP(AN$1,Mayo!$A$13:$D$52,4,0)</f>
        <v>5848</v>
      </c>
      <c r="AO6" s="925">
        <f>VLOOKUP(AO$1,Mayo!$F$13:$L$34,7,0)</f>
        <v>375</v>
      </c>
      <c r="AP6" s="925">
        <f>VLOOKUP(AP$1,Mayo!$F$13:$L$34,7,0)</f>
        <v>2615</v>
      </c>
      <c r="AQ6" s="925">
        <f>VLOOKUP(AQ$1,Mayo!$F$13:$L$34,7,0)</f>
        <v>1249</v>
      </c>
      <c r="AR6" s="925">
        <f>VLOOKUP(AR$1,Mayo!$F$13:$L$34,7,0)</f>
        <v>738</v>
      </c>
      <c r="AS6" s="925">
        <f>VLOOKUP(AS$1,Mayo!$F$13:$L$34,7,0)</f>
        <v>0</v>
      </c>
      <c r="AT6" s="925">
        <f>VLOOKUP(AT$1,Mayo!$F$13:$L$34,7,0)</f>
        <v>0</v>
      </c>
      <c r="AU6" s="925">
        <f>VLOOKUP(AU$1,Mayo!$F$13:$L$34,7,0)</f>
        <v>0</v>
      </c>
      <c r="AV6" s="925">
        <f>VLOOKUP(AV$1,Mayo!$F$13:$L$34,7,0)</f>
        <v>0</v>
      </c>
      <c r="AW6" s="925">
        <f>VLOOKUP(AW$1,Mayo!$F$13:$L$34,7,0)</f>
        <v>0</v>
      </c>
      <c r="AX6" s="925">
        <f>VLOOKUP(AX$1,Mayo!$F$13:$L$34,7,0)</f>
        <v>959</v>
      </c>
      <c r="AY6" s="925">
        <f>VLOOKUP(AY$1,Mayo!$F$13:$L$34,7,0)</f>
        <v>37</v>
      </c>
      <c r="AZ6" s="925">
        <f>VLOOKUP(AZ$1,Mayo!$F$13:$L$34,7,0)</f>
        <v>0</v>
      </c>
      <c r="BA6" s="925">
        <f>VLOOKUP(BA$1,Mayo!$F$13:$L$34,7,0)</f>
        <v>0</v>
      </c>
      <c r="BB6" s="925">
        <f>VLOOKUP(BB$1,Mayo!$F$13:$L$34,7,0)</f>
        <v>0</v>
      </c>
      <c r="BC6" s="925">
        <f>VLOOKUP(BC$1,Mayo!$F$13:$L$34,7,0)</f>
        <v>0</v>
      </c>
      <c r="BD6" s="925">
        <f>VLOOKUP(BD$1,Mayo!$F$13:$L$34,7,0)</f>
        <v>0</v>
      </c>
      <c r="BE6" s="925">
        <f>VLOOKUP(BE$1,Mayo!$F$13:$L$34,7,0)</f>
        <v>227</v>
      </c>
      <c r="BF6" s="925">
        <f>VLOOKUP(BF$1,Mayo!$F$13:$L$34,7,0)</f>
        <v>147</v>
      </c>
      <c r="BG6" s="925">
        <f>VLOOKUP(BG$1,Mayo!$F$13:$L$34,7,0)</f>
        <v>21979</v>
      </c>
      <c r="BH6" s="925">
        <f>VLOOKUP(BH$1,Mayo!$F$13:$L$34,7,0)</f>
        <v>0</v>
      </c>
      <c r="BI6" s="925">
        <f>VLOOKUP(BI$1,Mayo!$F$13:$L$34,7,0)</f>
        <v>0</v>
      </c>
      <c r="BJ6" s="925">
        <f>VLOOKUP(BJ$1,Mayo!$F$13:$L$34,7,0)</f>
        <v>7</v>
      </c>
      <c r="BK6" s="925">
        <f>VLOOKUP(BK$1,Mayo!$F$35:$L$40,7,0)</f>
        <v>4</v>
      </c>
      <c r="BL6" s="925">
        <f>VLOOKUP(BL$1,Mayo!$F$35:$L$40,7,0)</f>
        <v>217</v>
      </c>
      <c r="BM6" s="925">
        <f>VLOOKUP(BM$1,Mayo!$F$35:$L$40,7,0)</f>
        <v>91</v>
      </c>
      <c r="BN6" s="925">
        <f>VLOOKUP(BN$1,Mayo!$F$35:$L$40,7,0)</f>
        <v>0</v>
      </c>
      <c r="BO6" s="925">
        <f>VLOOKUP(BO$1,Mayo!$F$35:$L$40,7,0)</f>
        <v>2</v>
      </c>
      <c r="BP6" s="925">
        <f>VLOOKUP(BP$1,Mayo!$F$35:$L$40,7,0)</f>
        <v>1026</v>
      </c>
      <c r="BQ6" s="925">
        <f>VLOOKUP(BQ$1,Mayo!$F$47:$L$57,7,0)</f>
        <v>174</v>
      </c>
      <c r="BR6" s="925">
        <f>VLOOKUP(BR$1,Mayo!$F$47:$L$57,7,0)</f>
        <v>8</v>
      </c>
      <c r="BS6" s="925">
        <f>VLOOKUP(BS$1,Mayo!$F$47:$L$57,7,0)</f>
        <v>77</v>
      </c>
      <c r="BT6" s="925">
        <f>VLOOKUP(BT$1,Mayo!$F$47:$L$57,7,0)</f>
        <v>4</v>
      </c>
      <c r="BU6" s="925">
        <f>VLOOKUP(BU$1,Mayo!$F$47:$L$57,7,0)</f>
        <v>20</v>
      </c>
      <c r="BV6" s="925">
        <f>VLOOKUP(BV$1,Mayo!$F$47:$L$57,7,0)</f>
        <v>0</v>
      </c>
      <c r="BW6" s="925">
        <f>VLOOKUP(BW$1,Mayo!$F$47:$L$57,7,0)</f>
        <v>0</v>
      </c>
      <c r="BX6" s="925">
        <f>VLOOKUP(BX$1,Mayo!$F$47:$L$57,7,0)</f>
        <v>3</v>
      </c>
      <c r="BY6" s="925">
        <f>VLOOKUP(BY$1,Mayo!$F$47:$L$57,7,0)</f>
        <v>0</v>
      </c>
      <c r="BZ6" s="925">
        <f>VLOOKUP(BZ$1,Mayo!$F$47:$L$57,7,0)</f>
        <v>0</v>
      </c>
      <c r="CA6" s="925">
        <f>VLOOKUP(CA$1,Mayo!$F$47:$L$57,7,0)</f>
        <v>4</v>
      </c>
      <c r="CB6" s="925">
        <f>VLOOKUP(Data!CB$1,Mayo!A70:F90,2,0)</f>
        <v>685</v>
      </c>
      <c r="CC6" s="925">
        <f>VLOOKUP(Data!CC$1,Mayo!$A$66:$E$86,3,0)</f>
        <v>531</v>
      </c>
      <c r="CD6" s="925">
        <f>VLOOKUP(Data!CD$1,Mayo!A70:H90,8,0)</f>
        <v>159</v>
      </c>
      <c r="CE6" s="925">
        <f>VLOOKUP(Data!CE$1,Mayo!$A$66:$E$86,4,0)</f>
        <v>5</v>
      </c>
      <c r="CF6" s="925">
        <f>VLOOKUP(Data!CF$1,Mayo!$A$66:$E$86,5,0)</f>
        <v>59</v>
      </c>
      <c r="CG6" s="925">
        <f>Mayo!$C$91</f>
        <v>1</v>
      </c>
      <c r="CH6" s="925">
        <f>Mayo!$D$91</f>
        <v>8</v>
      </c>
      <c r="CI6" s="925">
        <f>Mayo!$E$91</f>
        <v>16</v>
      </c>
      <c r="CJ6" s="925">
        <f>Mayo!$F$91</f>
        <v>9</v>
      </c>
      <c r="CK6" s="925">
        <f>Mayo!$G$91</f>
        <v>6</v>
      </c>
      <c r="CL6" s="925">
        <f>Mayo!$H$91</f>
        <v>3</v>
      </c>
      <c r="CM6" s="925">
        <f>Mayo!$I$91</f>
        <v>1</v>
      </c>
      <c r="CN6" s="925">
        <f>Mayo!$J$91</f>
        <v>0</v>
      </c>
      <c r="CO6" s="925">
        <f>Mayo!C92</f>
        <v>0</v>
      </c>
      <c r="CP6" s="925">
        <f>Mayo!D92</f>
        <v>14</v>
      </c>
      <c r="CQ6" s="925">
        <f>Mayo!E92</f>
        <v>18</v>
      </c>
      <c r="CR6" s="925">
        <f>Mayo!$F$92</f>
        <v>18</v>
      </c>
      <c r="CS6" s="925">
        <f>Mayo!$G$92</f>
        <v>10</v>
      </c>
      <c r="CT6" s="925">
        <f>Mayo!$H$92</f>
        <v>3</v>
      </c>
      <c r="CU6" s="925">
        <f>Mayo!$I$92</f>
        <v>0</v>
      </c>
      <c r="CV6" s="925">
        <f>Mayo!$J$92</f>
        <v>0</v>
      </c>
      <c r="CW6" s="925">
        <f>Mayo!$C$94</f>
        <v>0</v>
      </c>
      <c r="CX6" s="925">
        <f>Mayo!$D$94</f>
        <v>0</v>
      </c>
      <c r="CY6" s="925">
        <f>Mayo!$E$94</f>
        <v>0</v>
      </c>
      <c r="CZ6" s="925">
        <f>Mayo!$F$94</f>
        <v>0</v>
      </c>
      <c r="DA6" s="925">
        <f>Mayo!$G$94</f>
        <v>0</v>
      </c>
      <c r="DB6" s="925">
        <f>Mayo!$H$94</f>
        <v>0</v>
      </c>
      <c r="DC6" s="925">
        <f>Mayo!$I$94</f>
        <v>0</v>
      </c>
      <c r="DD6" s="925">
        <f>Mayo!$J$94</f>
        <v>0</v>
      </c>
      <c r="DE6" s="925">
        <f>Mayo!$C$95</f>
        <v>1</v>
      </c>
      <c r="DF6" s="925">
        <f>Mayo!$D$95</f>
        <v>21</v>
      </c>
      <c r="DG6" s="925">
        <f>Mayo!$E$95</f>
        <v>34</v>
      </c>
      <c r="DH6" s="925">
        <f>Mayo!$F$95</f>
        <v>27</v>
      </c>
      <c r="DI6" s="925">
        <f>Mayo!$G$95</f>
        <v>16</v>
      </c>
      <c r="DJ6" s="925">
        <f>Mayo!$H$95</f>
        <v>5</v>
      </c>
      <c r="DK6" s="925">
        <f>Mayo!$I$95</f>
        <v>1</v>
      </c>
      <c r="DL6" s="925">
        <f>Mayo!$J$95</f>
        <v>0</v>
      </c>
      <c r="DM6" s="925">
        <f>Mayo!$C$96</f>
        <v>0</v>
      </c>
      <c r="DN6" s="925">
        <f>Mayo!$D$96</f>
        <v>1</v>
      </c>
      <c r="DO6" s="925">
        <f>Mayo!$E$96</f>
        <v>0</v>
      </c>
      <c r="DP6" s="925">
        <f>Mayo!$F$96</f>
        <v>0</v>
      </c>
      <c r="DQ6" s="925">
        <f>Mayo!$G$96</f>
        <v>0</v>
      </c>
      <c r="DR6" s="925">
        <f>Mayo!$H$96</f>
        <v>1</v>
      </c>
      <c r="DS6" s="925">
        <f>Mayo!$I$96</f>
        <v>0</v>
      </c>
      <c r="DT6" s="925">
        <f>Mayo!J$96</f>
        <v>0</v>
      </c>
      <c r="DU6" s="925">
        <f>Mayo!C$98</f>
        <v>0</v>
      </c>
      <c r="DV6" s="925">
        <f>Mayo!$D$98</f>
        <v>5</v>
      </c>
      <c r="DW6" s="925">
        <f>Mayo!$E$98</f>
        <v>19</v>
      </c>
      <c r="DX6" s="925">
        <f>Mayo!$F$98</f>
        <v>7</v>
      </c>
      <c r="DY6" s="925">
        <f>Mayo!$G$98</f>
        <v>3</v>
      </c>
      <c r="DZ6" s="925">
        <f>Mayo!$H$98</f>
        <v>1</v>
      </c>
      <c r="EA6" s="925">
        <f>Mayo!$I$98</f>
        <v>1</v>
      </c>
      <c r="EB6" s="925">
        <f>Mayo!$J$98</f>
        <v>0</v>
      </c>
      <c r="EC6" s="925">
        <f>Mayo!$C$99</f>
        <v>0</v>
      </c>
      <c r="ED6" s="925">
        <f>Mayo!$D$99</f>
        <v>1</v>
      </c>
      <c r="EE6" s="925">
        <f>Mayo!$E$99</f>
        <v>4</v>
      </c>
      <c r="EF6" s="925">
        <f>Mayo!$F$99</f>
        <v>2</v>
      </c>
      <c r="EG6" s="925">
        <f>Mayo!$G$99</f>
        <v>1</v>
      </c>
      <c r="EH6" s="925">
        <f>Mayo!$H$99</f>
        <v>0</v>
      </c>
      <c r="EI6" s="925">
        <f>Mayo!$I$99</f>
        <v>0</v>
      </c>
      <c r="EJ6" s="925">
        <f>Mayo!$J$99</f>
        <v>0</v>
      </c>
      <c r="EK6" s="925">
        <f>VLOOKUP(EK$1,Mayo!$A$102:$G$113,6,0)</f>
        <v>0</v>
      </c>
      <c r="EL6" s="925">
        <f>VLOOKUP(EL$1,Mayo!$A$102:$G$113,6,0)</f>
        <v>0</v>
      </c>
      <c r="EM6" s="925">
        <f>VLOOKUP(EM$1,Mayo!$A$102:$G$113,6,0)</f>
        <v>0</v>
      </c>
      <c r="EN6" s="925">
        <f>VLOOKUP(EN$1,Mayo!$A$102:$G$113,6,0)</f>
        <v>0</v>
      </c>
      <c r="EO6" s="925">
        <f>VLOOKUP(EO$1,Mayo!$A$102:$G$113,6,0)</f>
        <v>0</v>
      </c>
      <c r="EP6" s="925">
        <f>VLOOKUP(EP$1,Mayo!$A$102:$G$113,6,0)</f>
        <v>0</v>
      </c>
      <c r="EQ6" s="925">
        <f>VLOOKUP(EQ$1,Mayo!$A$102:$G$113,6,0)</f>
        <v>0</v>
      </c>
      <c r="ER6" s="925">
        <f>VLOOKUP(ER$1,Mayo!$A$102:$G$113,6,0)</f>
        <v>0</v>
      </c>
      <c r="ES6" s="925">
        <f>VLOOKUP(ES$1,Mayo!$A$102:$G$113,6,0)</f>
        <v>0</v>
      </c>
      <c r="ET6" s="925">
        <f>VLOOKUP(ET$1,Mayo!$A$102:$G$113,6,0)</f>
        <v>0</v>
      </c>
      <c r="EU6" s="925">
        <f>VLOOKUP(EU$1,Mayo!$A$102:$G$113,6,0)</f>
        <v>0</v>
      </c>
      <c r="EV6" s="925">
        <f>VLOOKUP(EV$1,Mayo!$A$102:$G$113,6,0)</f>
        <v>0</v>
      </c>
      <c r="EW6" s="925">
        <f>VLOOKUP(EW$1,Mayo!$A$13:$D$50,4,0)</f>
        <v>702</v>
      </c>
      <c r="EX6" s="925">
        <f>VLOOKUP(EX$1,Mayo!$A$13:$D$50,4,0)</f>
        <v>0</v>
      </c>
      <c r="EY6" s="925">
        <f>VLOOKUP(EY$1,Mayo!$A$13:$D$50,4,0)</f>
        <v>18</v>
      </c>
      <c r="EZ6" s="925">
        <f>VLOOKUP(EZ$1,Mayo!$A$13:$D$50,4,0)</f>
        <v>359</v>
      </c>
      <c r="FA6" s="925">
        <f>VLOOKUP(FA$1,Mayo!$A$13:$D$50,4,0)</f>
        <v>411</v>
      </c>
      <c r="FB6" s="925">
        <f>VLOOKUP(FB$1,Mayo!$F$35:$L$43,7,0)</f>
        <v>0</v>
      </c>
      <c r="FC6" s="925">
        <f>VLOOKUP(FC$1,Mayo!$F$35:$L$43,7,0)</f>
        <v>0</v>
      </c>
      <c r="FD6" s="925">
        <f>VLOOKUP(FD$1,Mayo!$F$35:$L$43,7,0)</f>
        <v>98</v>
      </c>
      <c r="FF6" s="924">
        <f t="shared" si="0"/>
        <v>93</v>
      </c>
      <c r="FG6" s="924" t="str">
        <f t="shared" si="1"/>
        <v>Digitado</v>
      </c>
    </row>
    <row r="7" spans="1:163" s="924" customFormat="1" x14ac:dyDescent="0.25">
      <c r="A7" s="923" t="str">
        <f>Junio!$B$7</f>
        <v>O</v>
      </c>
      <c r="B7" s="924" t="str">
        <f>Junio!$E$7</f>
        <v>SANTO_DOMINGO</v>
      </c>
      <c r="C7" s="924" t="str">
        <f>Junio!$B$8</f>
        <v>HOSPITAL GENERAL DR. VINICIO CALVENTI</v>
      </c>
      <c r="D7" s="924">
        <f>Junio!$G$8</f>
        <v>6867307</v>
      </c>
      <c r="E7" s="925">
        <f>Junio!$G$9</f>
        <v>2024</v>
      </c>
      <c r="F7" s="926" t="str">
        <f>Junio!$B$9</f>
        <v>Junio</v>
      </c>
      <c r="G7" s="925">
        <f>VLOOKUP(G$1,Junio!$A$13:$D$50,4,0)</f>
        <v>0</v>
      </c>
      <c r="H7" s="925">
        <f>VLOOKUP(H$1,Junio!$A$13:$D$50,4,0)</f>
        <v>993</v>
      </c>
      <c r="I7" s="925">
        <f>VLOOKUP(I$1,Junio!$A$13:$D$50,4,0)</f>
        <v>801</v>
      </c>
      <c r="J7" s="925">
        <f>VLOOKUP(J$1,Junio!$A$13:$D$50,4,0)</f>
        <v>571</v>
      </c>
      <c r="K7" s="925">
        <f>VLOOKUP(K$1,Junio!$A$13:$D$50,4,0)</f>
        <v>445</v>
      </c>
      <c r="L7" s="925">
        <f>VLOOKUP(L$1,Junio!$A$13:$D$50,4,0)</f>
        <v>430</v>
      </c>
      <c r="M7" s="925">
        <f>VLOOKUP(M$1,Junio!$A$13:$D$50,4,0)</f>
        <v>0</v>
      </c>
      <c r="N7" s="925">
        <f>VLOOKUP(N$1,Junio!$A$13:$D$50,4,0)</f>
        <v>318</v>
      </c>
      <c r="O7" s="925">
        <f>VLOOKUP(O$1,Junio!$A$13:$D$50,4,0)</f>
        <v>160</v>
      </c>
      <c r="P7" s="925">
        <f>VLOOKUP(P$1,Junio!$A$13:$D$50,4,0)</f>
        <v>260</v>
      </c>
      <c r="Q7" s="925">
        <f>VLOOKUP(Q$1,Junio!$A$13:$D$50,4,0)</f>
        <v>233</v>
      </c>
      <c r="R7" s="925">
        <f>VLOOKUP(R$1,Junio!$A$13:$D$50,4,0)</f>
        <v>669</v>
      </c>
      <c r="S7" s="925">
        <f>VLOOKUP(S$1,Junio!$A$13:$D$50,4,0)</f>
        <v>287</v>
      </c>
      <c r="T7" s="925">
        <f>VLOOKUP(T$1,Junio!$A$13:$D$50,4,0)</f>
        <v>92</v>
      </c>
      <c r="U7" s="925">
        <f>VLOOKUP(U$1,Junio!$A$13:$D$50,4,0)</f>
        <v>198</v>
      </c>
      <c r="V7" s="925">
        <f>VLOOKUP(V$1,Junio!$A$13:$D$50,4,0)</f>
        <v>253</v>
      </c>
      <c r="W7" s="925">
        <f>VLOOKUP(W$1,Junio!$A$13:$D$50,4,0)</f>
        <v>0</v>
      </c>
      <c r="X7" s="925">
        <f>VLOOKUP(X$1,Junio!$A$13:$D$50,4,0)</f>
        <v>368</v>
      </c>
      <c r="Y7" s="925">
        <f>VLOOKUP(Y$1,Junio!$A$13:$D$50,4,0)</f>
        <v>673</v>
      </c>
      <c r="Z7" s="925">
        <f>VLOOKUP(Z$1,Junio!$A$13:$D$50,4,0)</f>
        <v>184</v>
      </c>
      <c r="AA7" s="925">
        <f>VLOOKUP(AA$1,Junio!$A$13:$D$50,4,0)</f>
        <v>178</v>
      </c>
      <c r="AB7" s="925">
        <f>VLOOKUP(AB$1,Junio!$A$13:$D$50,4,0)</f>
        <v>491</v>
      </c>
      <c r="AC7" s="925">
        <f>VLOOKUP(AC$1,Junio!$A$13:$D$50,4,0)</f>
        <v>516</v>
      </c>
      <c r="AD7" s="925">
        <f>VLOOKUP(AD$1,Junio!$A$13:$D$50,4,0)</f>
        <v>586</v>
      </c>
      <c r="AE7" s="925">
        <f>VLOOKUP(AE$1,Junio!$A$13:$D$50,4,0)</f>
        <v>264</v>
      </c>
      <c r="AF7" s="925">
        <f>VLOOKUP(AF$1,Junio!$A$13:$D$50,4,0)</f>
        <v>289</v>
      </c>
      <c r="AG7" s="925">
        <f>VLOOKUP(AG$1,Junio!$A$13:$D$50,4,0)</f>
        <v>118</v>
      </c>
      <c r="AH7" s="925">
        <f>VLOOKUP(AH$1,Junio!$A$13:$D$50,4,0)</f>
        <v>43</v>
      </c>
      <c r="AI7" s="925">
        <f>VLOOKUP(AI$1,Junio!$A$13:$D$50,4,0)</f>
        <v>77</v>
      </c>
      <c r="AJ7" s="925">
        <f>VLOOKUP(AJ$1,Junio!$A$13:$D$50,4,0)</f>
        <v>50</v>
      </c>
      <c r="AK7" s="925">
        <f>VLOOKUP(AK$1,Junio!$A$13:$D$50,4,0)</f>
        <v>65</v>
      </c>
      <c r="AL7" s="925">
        <f>VLOOKUP(AL$1,Junio!$A$13:$D$50,4,0)</f>
        <v>0</v>
      </c>
      <c r="AM7" s="925">
        <f>VLOOKUP(AM$1,Junio!$A$13:$D$50,4,0)</f>
        <v>399</v>
      </c>
      <c r="AN7" s="925">
        <f>VLOOKUP(AN$1,Junio!$A$13:$D$52,4,0)</f>
        <v>6463</v>
      </c>
      <c r="AO7" s="925">
        <f>VLOOKUP(AO$1,Junio!$F$13:$L$34,7,0)</f>
        <v>528</v>
      </c>
      <c r="AP7" s="925">
        <f>VLOOKUP(AP$1,Junio!$F$13:$L$34,7,0)</f>
        <v>3166</v>
      </c>
      <c r="AQ7" s="925">
        <f>VLOOKUP(AQ$1,Junio!$F$13:$L$34,7,0)</f>
        <v>1403</v>
      </c>
      <c r="AR7" s="925">
        <f>VLOOKUP(AR$1,Junio!$F$13:$L$34,7,0)</f>
        <v>720</v>
      </c>
      <c r="AS7" s="925">
        <f>VLOOKUP(AS$1,Junio!$F$13:$L$34,7,0)</f>
        <v>0</v>
      </c>
      <c r="AT7" s="925">
        <f>VLOOKUP(AT$1,Junio!$F$13:$L$34,7,0)</f>
        <v>0</v>
      </c>
      <c r="AU7" s="925">
        <f>VLOOKUP(AU$1,Junio!$F$13:$L$34,7,0)</f>
        <v>0</v>
      </c>
      <c r="AV7" s="925">
        <f>VLOOKUP(AV$1,Junio!$F$13:$L$34,7,0)</f>
        <v>0</v>
      </c>
      <c r="AW7" s="925">
        <f>VLOOKUP(AW$1,Junio!$F$13:$L$34,7,0)</f>
        <v>0</v>
      </c>
      <c r="AX7" s="925">
        <f>VLOOKUP(AX$1,Junio!$F$13:$L$34,7,0)</f>
        <v>986</v>
      </c>
      <c r="AY7" s="925">
        <f>VLOOKUP(AY$1,Junio!$F$13:$L$34,7,0)</f>
        <v>29</v>
      </c>
      <c r="AZ7" s="925">
        <f>VLOOKUP(AZ$1,Junio!$F$13:$L$34,7,0)</f>
        <v>0</v>
      </c>
      <c r="BA7" s="925">
        <f>VLOOKUP(BA$1,Junio!$F$13:$L$34,7,0)</f>
        <v>0</v>
      </c>
      <c r="BB7" s="925">
        <f>VLOOKUP(BB$1,Junio!$F$13:$L$34,7,0)</f>
        <v>0</v>
      </c>
      <c r="BC7" s="925">
        <f>VLOOKUP(BC$1,Junio!$F$13:$L$34,7,0)</f>
        <v>0</v>
      </c>
      <c r="BD7" s="925">
        <f>VLOOKUP(BD$1,Junio!$F$13:$L$34,7,0)</f>
        <v>0</v>
      </c>
      <c r="BE7" s="925">
        <f>VLOOKUP(BE$1,Junio!$F$13:$L$34,7,0)</f>
        <v>223</v>
      </c>
      <c r="BF7" s="925">
        <f>VLOOKUP(BF$1,Junio!$F$13:$L$34,7,0)</f>
        <v>180</v>
      </c>
      <c r="BG7" s="925">
        <f>VLOOKUP(BG$1,Junio!$F$13:$L$34,7,0)</f>
        <v>26044</v>
      </c>
      <c r="BH7" s="925">
        <f>VLOOKUP(BH$1,Junio!$F$13:$L$34,7,0)</f>
        <v>0</v>
      </c>
      <c r="BI7" s="925">
        <f>VLOOKUP(BI$1,Junio!$F$13:$L$34,7,0)</f>
        <v>0</v>
      </c>
      <c r="BJ7" s="925">
        <f>VLOOKUP(BJ$1,Junio!$F$13:$L$34,7,0)</f>
        <v>6</v>
      </c>
      <c r="BK7" s="925">
        <f>VLOOKUP(BK$1,Junio!$F$35:$L$40,7,0)</f>
        <v>5</v>
      </c>
      <c r="BL7" s="925">
        <f>VLOOKUP(BL$1,Junio!$F$35:$L$40,7,0)</f>
        <v>345</v>
      </c>
      <c r="BM7" s="925">
        <f>VLOOKUP(BM$1,Junio!$F$35:$L$40,7,0)</f>
        <v>94</v>
      </c>
      <c r="BN7" s="925">
        <f>VLOOKUP(BN$1,Junio!$F$35:$L$40,7,0)</f>
        <v>0</v>
      </c>
      <c r="BO7" s="925">
        <f>VLOOKUP(BO$1,Junio!$F$35:$L$40,7,0)</f>
        <v>0</v>
      </c>
      <c r="BP7" s="925">
        <f>VLOOKUP(BP$1,Junio!$F$35:$L$40,7,0)</f>
        <v>1116</v>
      </c>
      <c r="BQ7" s="925">
        <f>VLOOKUP(BQ$1,Junio!$F$47:$L$57,7,0)</f>
        <v>0</v>
      </c>
      <c r="BR7" s="925">
        <f>VLOOKUP(BR$1,Junio!$F$47:$L$57,7,0)</f>
        <v>0</v>
      </c>
      <c r="BS7" s="925">
        <f>VLOOKUP(BS$1,Junio!$F$47:$L$57,7,0)</f>
        <v>0</v>
      </c>
      <c r="BT7" s="925">
        <f>VLOOKUP(BT$1,Junio!$F$47:$L$57,7,0)</f>
        <v>8</v>
      </c>
      <c r="BU7" s="925">
        <f>VLOOKUP(BU$1,Junio!$F$47:$L$57,7,0)</f>
        <v>27</v>
      </c>
      <c r="BV7" s="925">
        <f>VLOOKUP(BV$1,Junio!$F$47:$L$57,7,0)</f>
        <v>0</v>
      </c>
      <c r="BW7" s="925">
        <f>VLOOKUP(BW$1,Junio!$F$47:$L$57,7,0)</f>
        <v>0</v>
      </c>
      <c r="BX7" s="925">
        <f>VLOOKUP(BX$1,Junio!$F$47:$L$57,7,0)</f>
        <v>1</v>
      </c>
      <c r="BY7" s="925">
        <f>VLOOKUP(BY$1,Junio!$F$47:$L$57,7,0)</f>
        <v>0</v>
      </c>
      <c r="BZ7" s="925">
        <f>VLOOKUP(BZ$1,Junio!$F$47:$L$57,7,0)</f>
        <v>0</v>
      </c>
      <c r="CA7" s="925">
        <f>VLOOKUP(CA$1,Junio!$F$47:$L$57,7,0)</f>
        <v>4</v>
      </c>
      <c r="CB7" s="925">
        <f>VLOOKUP(Data!CB$1,Junio!A71:F91,2,0)</f>
        <v>714</v>
      </c>
      <c r="CC7" s="925">
        <f>VLOOKUP(Data!CC$1,Junio!$A$66:$E$86,3,0)</f>
        <v>539</v>
      </c>
      <c r="CD7" s="925">
        <f>VLOOKUP(Data!CD$1,Junio!A71:H91,8,0)</f>
        <v>153</v>
      </c>
      <c r="CE7" s="925">
        <f>VLOOKUP(Data!CE$1,Junio!$A$66:$E$86,4,0)</f>
        <v>0</v>
      </c>
      <c r="CF7" s="925">
        <f>VLOOKUP(Data!CF$1,Junio!$A$66:$E$86,5,0)</f>
        <v>66</v>
      </c>
      <c r="CG7" s="925">
        <f>Junio!$C$91</f>
        <v>0</v>
      </c>
      <c r="CH7" s="925">
        <f>Junio!$D$91</f>
        <v>10</v>
      </c>
      <c r="CI7" s="925">
        <f>Junio!$E$91</f>
        <v>17</v>
      </c>
      <c r="CJ7" s="925">
        <f>Junio!$F$91</f>
        <v>7</v>
      </c>
      <c r="CK7" s="925">
        <f>Junio!$G$91</f>
        <v>9</v>
      </c>
      <c r="CL7" s="925">
        <f>Junio!$H$91</f>
        <v>3</v>
      </c>
      <c r="CM7" s="925">
        <f>Junio!$I$91</f>
        <v>2</v>
      </c>
      <c r="CN7" s="925">
        <f>Junio!$J$91</f>
        <v>0</v>
      </c>
      <c r="CO7" s="925">
        <f>Junio!C92</f>
        <v>0</v>
      </c>
      <c r="CP7" s="925">
        <f>Junio!D92</f>
        <v>12</v>
      </c>
      <c r="CQ7" s="925">
        <f>Junio!E92</f>
        <v>22</v>
      </c>
      <c r="CR7" s="925">
        <f>Junio!$F$92</f>
        <v>18</v>
      </c>
      <c r="CS7" s="925">
        <f>Junio!$G$92</f>
        <v>11</v>
      </c>
      <c r="CT7" s="925">
        <f>Junio!$H$92</f>
        <v>5</v>
      </c>
      <c r="CU7" s="925">
        <f>Junio!$I$92</f>
        <v>0</v>
      </c>
      <c r="CV7" s="925">
        <f>Junio!$J$92</f>
        <v>0</v>
      </c>
      <c r="CW7" s="925">
        <f>Junio!$C$94</f>
        <v>0</v>
      </c>
      <c r="CX7" s="925">
        <f>Junio!$D$94</f>
        <v>1</v>
      </c>
      <c r="CY7" s="925">
        <f>Junio!$E$94</f>
        <v>0</v>
      </c>
      <c r="CZ7" s="925">
        <f>Junio!$F$94</f>
        <v>0</v>
      </c>
      <c r="DA7" s="925">
        <f>Junio!$G$94</f>
        <v>0</v>
      </c>
      <c r="DB7" s="925">
        <f>Junio!$H$94</f>
        <v>0</v>
      </c>
      <c r="DC7" s="925">
        <f>Junio!$I$94</f>
        <v>0</v>
      </c>
      <c r="DD7" s="925">
        <f>Junio!$J$94</f>
        <v>0</v>
      </c>
      <c r="DE7" s="925">
        <f>Junio!$C$95</f>
        <v>0</v>
      </c>
      <c r="DF7" s="925">
        <f>Junio!$D$95</f>
        <v>23</v>
      </c>
      <c r="DG7" s="925">
        <f>Junio!$E$95</f>
        <v>39</v>
      </c>
      <c r="DH7" s="925">
        <f>Junio!$F$95</f>
        <v>25</v>
      </c>
      <c r="DI7" s="925">
        <f>Junio!$G$95</f>
        <v>20</v>
      </c>
      <c r="DJ7" s="925">
        <f>Junio!$H$95</f>
        <v>8</v>
      </c>
      <c r="DK7" s="925">
        <f>Junio!$I$95</f>
        <v>2</v>
      </c>
      <c r="DL7" s="925">
        <f>Junio!$J$95</f>
        <v>0</v>
      </c>
      <c r="DM7" s="925">
        <f>Junio!$C$96</f>
        <v>0</v>
      </c>
      <c r="DN7" s="925">
        <f>Junio!$D$96</f>
        <v>0</v>
      </c>
      <c r="DO7" s="925">
        <f>Junio!$E$96</f>
        <v>0</v>
      </c>
      <c r="DP7" s="925">
        <f>Junio!$F$96</f>
        <v>0</v>
      </c>
      <c r="DQ7" s="925">
        <f>Junio!$G$96</f>
        <v>0</v>
      </c>
      <c r="DR7" s="925">
        <f>Junio!$H$96</f>
        <v>0</v>
      </c>
      <c r="DS7" s="925">
        <f>Junio!$I$96</f>
        <v>0</v>
      </c>
      <c r="DT7" s="925">
        <f>Junio!J$96</f>
        <v>0</v>
      </c>
      <c r="DU7" s="925">
        <f>Junio!C$98</f>
        <v>0</v>
      </c>
      <c r="DV7" s="925">
        <f>Junio!$D$98</f>
        <v>7</v>
      </c>
      <c r="DW7" s="925">
        <f>Junio!$E$98</f>
        <v>11</v>
      </c>
      <c r="DX7" s="925">
        <f>Junio!$F$98</f>
        <v>8</v>
      </c>
      <c r="DY7" s="925">
        <f>Junio!$G$98</f>
        <v>4</v>
      </c>
      <c r="DZ7" s="925">
        <f>Junio!$H$98</f>
        <v>3</v>
      </c>
      <c r="EA7" s="925">
        <f>Junio!$I$98</f>
        <v>4</v>
      </c>
      <c r="EB7" s="925">
        <f>Junio!$J$98</f>
        <v>1</v>
      </c>
      <c r="EC7" s="925">
        <f>Junio!$C$99</f>
        <v>0</v>
      </c>
      <c r="ED7" s="925">
        <f>Junio!$D$99</f>
        <v>1</v>
      </c>
      <c r="EE7" s="925">
        <f>Junio!$E$99</f>
        <v>1</v>
      </c>
      <c r="EF7" s="925">
        <f>Junio!$F$99</f>
        <v>2</v>
      </c>
      <c r="EG7" s="925">
        <f>Junio!$G$99</f>
        <v>2</v>
      </c>
      <c r="EH7" s="925">
        <f>Junio!$H$99</f>
        <v>2</v>
      </c>
      <c r="EI7" s="925">
        <f>Junio!$I$99</f>
        <v>0</v>
      </c>
      <c r="EJ7" s="925">
        <f>Junio!$J$99</f>
        <v>0</v>
      </c>
      <c r="EK7" s="925">
        <f>VLOOKUP(EK$1,Junio!$A$102:$G$113,6,0)</f>
        <v>0</v>
      </c>
      <c r="EL7" s="925">
        <f>VLOOKUP(EL$1,Junio!$A$102:$G$113,6,0)</f>
        <v>0</v>
      </c>
      <c r="EM7" s="925">
        <f>VLOOKUP(EM$1,Junio!$A$102:$G$113,6,0)</f>
        <v>0</v>
      </c>
      <c r="EN7" s="925">
        <f>VLOOKUP(EN$1,Junio!$A$102:$G$113,6,0)</f>
        <v>0</v>
      </c>
      <c r="EO7" s="925">
        <f>VLOOKUP(EO$1,Junio!$A$102:$G$113,6,0)</f>
        <v>0</v>
      </c>
      <c r="EP7" s="925">
        <f>VLOOKUP(EP$1,Junio!$A$102:$G$113,6,0)</f>
        <v>0</v>
      </c>
      <c r="EQ7" s="925">
        <f>VLOOKUP(EQ$1,Junio!$A$102:$G$113,6,0)</f>
        <v>0</v>
      </c>
      <c r="ER7" s="925">
        <f>VLOOKUP(ER$1,Junio!$A$102:$G$113,6,0)</f>
        <v>0</v>
      </c>
      <c r="ES7" s="925">
        <f>VLOOKUP(ES$1,Junio!$A$102:$G$113,6,0)</f>
        <v>0</v>
      </c>
      <c r="ET7" s="925">
        <f>VLOOKUP(ET$1,Junio!$A$102:$G$113,6,0)</f>
        <v>0</v>
      </c>
      <c r="EU7" s="925">
        <f>VLOOKUP(EU$1,Junio!$A$102:$G$113,6,0)</f>
        <v>0</v>
      </c>
      <c r="EV7" s="925">
        <f>VLOOKUP(EV$1,Junio!$A$102:$G$113,6,0)</f>
        <v>0</v>
      </c>
      <c r="EW7" s="925">
        <f>VLOOKUP(EW$1,Junio!$A$13:$D$50,4,0)</f>
        <v>832</v>
      </c>
      <c r="EX7" s="925">
        <f>VLOOKUP(EX$1,Junio!$A$13:$D$50,4,0)</f>
        <v>0</v>
      </c>
      <c r="EY7" s="925">
        <f>VLOOKUP(EY$1,Junio!$A$13:$D$50,4,0)</f>
        <v>39</v>
      </c>
      <c r="EZ7" s="925">
        <f>VLOOKUP(EZ$1,Junio!$A$13:$D$50,4,0)</f>
        <v>423</v>
      </c>
      <c r="FA7" s="925">
        <f>VLOOKUP(FA$1,Junio!$A$13:$D$50,4,0)</f>
        <v>515</v>
      </c>
      <c r="FB7" s="925">
        <f>VLOOKUP(FB$1,Junio!$F$35:$L$43,7,0)</f>
        <v>9</v>
      </c>
      <c r="FC7" s="925">
        <f>VLOOKUP(FC$1,Junio!$F$35:$L$43,7,0)</f>
        <v>3</v>
      </c>
      <c r="FD7" s="925">
        <f>VLOOKUP(FD$1,Junio!$F$35:$L$43,7,0)</f>
        <v>171</v>
      </c>
      <c r="FF7" s="924">
        <f t="shared" si="0"/>
        <v>89</v>
      </c>
      <c r="FG7" s="924" t="str">
        <f t="shared" si="1"/>
        <v>Digitado</v>
      </c>
    </row>
    <row r="8" spans="1:163" s="924" customFormat="1" x14ac:dyDescent="0.25">
      <c r="A8" s="923" t="str">
        <f>Julio!$B$7</f>
        <v>O</v>
      </c>
      <c r="B8" s="924" t="str">
        <f>Julio!$E$7</f>
        <v>SANTO_DOMINGO</v>
      </c>
      <c r="C8" s="924" t="str">
        <f>Julio!$B$8</f>
        <v>HOSPITAL GENERAL DR. VINICIO CALVENTI</v>
      </c>
      <c r="D8" s="924">
        <f>Julio!$G$8</f>
        <v>6867307</v>
      </c>
      <c r="E8" s="925">
        <f>Julio!$G$9</f>
        <v>2024</v>
      </c>
      <c r="F8" s="926" t="str">
        <f>Julio!$B$9</f>
        <v>Julio</v>
      </c>
      <c r="G8" s="925">
        <f>VLOOKUP(G$1,Julio!$A$13:$D$50,4,0)</f>
        <v>0</v>
      </c>
      <c r="H8" s="925">
        <f>VLOOKUP(H$1,Julio!$A$13:$D$50,4,0)</f>
        <v>870</v>
      </c>
      <c r="I8" s="925">
        <f>VLOOKUP(I$1,Julio!$A$13:$D$50,4,0)</f>
        <v>886</v>
      </c>
      <c r="J8" s="925">
        <f>VLOOKUP(J$1,Julio!$A$13:$D$50,4,0)</f>
        <v>491</v>
      </c>
      <c r="K8" s="925">
        <f>VLOOKUP(K$1,Julio!$A$13:$D$50,4,0)</f>
        <v>489</v>
      </c>
      <c r="L8" s="925">
        <f>VLOOKUP(L$1,Julio!$A$13:$D$50,4,0)</f>
        <v>486</v>
      </c>
      <c r="M8" s="925">
        <f>VLOOKUP(M$1,Julio!$A$13:$D$50,4,0)</f>
        <v>0</v>
      </c>
      <c r="N8" s="925">
        <f>VLOOKUP(N$1,Julio!$A$13:$D$50,4,0)</f>
        <v>371</v>
      </c>
      <c r="O8" s="925">
        <f>VLOOKUP(O$1,Julio!$A$13:$D$50,4,0)</f>
        <v>204</v>
      </c>
      <c r="P8" s="925">
        <f>VLOOKUP(P$1,Julio!$A$13:$D$50,4,0)</f>
        <v>201</v>
      </c>
      <c r="Q8" s="925">
        <f>VLOOKUP(Q$1,Julio!$A$13:$D$50,4,0)</f>
        <v>282</v>
      </c>
      <c r="R8" s="925">
        <f>VLOOKUP(R$1,Julio!$A$13:$D$50,4,0)</f>
        <v>744</v>
      </c>
      <c r="S8" s="925">
        <f>VLOOKUP(S$1,Julio!$A$13:$D$50,4,0)</f>
        <v>242</v>
      </c>
      <c r="T8" s="925">
        <f>VLOOKUP(T$1,Julio!$A$13:$D$50,4,0)</f>
        <v>102</v>
      </c>
      <c r="U8" s="925">
        <f>VLOOKUP(U$1,Julio!$A$13:$D$50,4,0)</f>
        <v>149</v>
      </c>
      <c r="V8" s="925">
        <f>VLOOKUP(V$1,Julio!$A$13:$D$50,4,0)</f>
        <v>237</v>
      </c>
      <c r="W8" s="925">
        <f>VLOOKUP(W$1,Julio!$A$13:$D$50,4,0)</f>
        <v>0</v>
      </c>
      <c r="X8" s="925">
        <f>VLOOKUP(X$1,Julio!$A$13:$D$50,4,0)</f>
        <v>416</v>
      </c>
      <c r="Y8" s="925">
        <f>VLOOKUP(Y$1,Julio!$A$13:$D$50,4,0)</f>
        <v>463</v>
      </c>
      <c r="Z8" s="925">
        <f>VLOOKUP(Z$1,Julio!$A$13:$D$50,4,0)</f>
        <v>146</v>
      </c>
      <c r="AA8" s="925">
        <f>VLOOKUP(AA$1,Julio!$A$13:$D$50,4,0)</f>
        <v>148</v>
      </c>
      <c r="AB8" s="925">
        <f>VLOOKUP(AB$1,Julio!$A$13:$D$50,4,0)</f>
        <v>590</v>
      </c>
      <c r="AC8" s="925">
        <f>VLOOKUP(AC$1,Julio!$A$13:$D$50,4,0)</f>
        <v>471</v>
      </c>
      <c r="AD8" s="925">
        <f>VLOOKUP(AD$1,Julio!$A$13:$D$50,4,0)</f>
        <v>555</v>
      </c>
      <c r="AE8" s="925">
        <f>VLOOKUP(AE$1,Julio!$A$13:$D$50,4,0)</f>
        <v>206</v>
      </c>
      <c r="AF8" s="925">
        <f>VLOOKUP(AF$1,Julio!$A$13:$D$50,4,0)</f>
        <v>307</v>
      </c>
      <c r="AG8" s="925">
        <f>VLOOKUP(AG$1,Julio!$A$13:$D$50,4,0)</f>
        <v>162</v>
      </c>
      <c r="AH8" s="925">
        <f>VLOOKUP(AH$1,Julio!$A$13:$D$50,4,0)</f>
        <v>37</v>
      </c>
      <c r="AI8" s="925">
        <f>VLOOKUP(AI$1,Julio!$A$13:$D$50,4,0)</f>
        <v>104</v>
      </c>
      <c r="AJ8" s="925">
        <f>VLOOKUP(AJ$1,Julio!$A$13:$D$50,4,0)</f>
        <v>23</v>
      </c>
      <c r="AK8" s="925">
        <f>VLOOKUP(AK$1,Julio!$A$13:$D$50,4,0)</f>
        <v>98</v>
      </c>
      <c r="AL8" s="925">
        <f>VLOOKUP(AL$1,Julio!$A$13:$D$50,4,0)</f>
        <v>0</v>
      </c>
      <c r="AM8" s="925">
        <f>VLOOKUP(AM$1,Julio!$A$13:$D$50,4,0)</f>
        <v>489</v>
      </c>
      <c r="AN8" s="925">
        <f>VLOOKUP(AN$1,Julio!$A$13:$D$52,4,0)</f>
        <v>5535</v>
      </c>
      <c r="AO8" s="925">
        <f>VLOOKUP(AO$1,Julio!$F$13:$L$34,7,0)</f>
        <v>420</v>
      </c>
      <c r="AP8" s="925">
        <f>VLOOKUP(AP$1,Julio!$F$13:$L$34,7,0)</f>
        <v>2618</v>
      </c>
      <c r="AQ8" s="925">
        <f>VLOOKUP(AQ$1,Julio!$F$13:$L$34,7,0)</f>
        <v>1202</v>
      </c>
      <c r="AR8" s="925">
        <f>VLOOKUP(AR$1,Julio!$F$13:$L$34,7,0)</f>
        <v>681</v>
      </c>
      <c r="AS8" s="925">
        <f>VLOOKUP(AS$1,Julio!$F$13:$L$34,7,0)</f>
        <v>0</v>
      </c>
      <c r="AT8" s="925">
        <f>VLOOKUP(AT$1,Julio!$F$13:$L$34,7,0)</f>
        <v>0</v>
      </c>
      <c r="AU8" s="925">
        <f>VLOOKUP(AU$1,Julio!$F$13:$L$34,7,0)</f>
        <v>0</v>
      </c>
      <c r="AV8" s="925">
        <f>VLOOKUP(AV$1,Julio!$F$13:$L$34,7,0)</f>
        <v>0</v>
      </c>
      <c r="AW8" s="925">
        <f>VLOOKUP(AW$1,Julio!$F$13:$L$34,7,0)</f>
        <v>0</v>
      </c>
      <c r="AX8" s="925">
        <f>VLOOKUP(AX$1,Julio!$F$13:$L$34,7,0)</f>
        <v>793</v>
      </c>
      <c r="AY8" s="925">
        <f>VLOOKUP(AY$1,Julio!$F$13:$L$34,7,0)</f>
        <v>32</v>
      </c>
      <c r="AZ8" s="925">
        <f>VLOOKUP(AZ$1,Julio!$F$13:$L$34,7,0)</f>
        <v>0</v>
      </c>
      <c r="BA8" s="925">
        <f>VLOOKUP(BA$1,Julio!$F$13:$L$34,7,0)</f>
        <v>0</v>
      </c>
      <c r="BB8" s="925">
        <f>VLOOKUP(BB$1,Julio!$F$13:$L$34,7,0)</f>
        <v>0</v>
      </c>
      <c r="BC8" s="925">
        <f>VLOOKUP(BC$1,Julio!$F$13:$L$34,7,0)</f>
        <v>0</v>
      </c>
      <c r="BD8" s="925">
        <f>VLOOKUP(BD$1,Julio!$F$13:$L$34,7,0)</f>
        <v>0</v>
      </c>
      <c r="BE8" s="925">
        <f>VLOOKUP(BE$1,Julio!$F$13:$L$34,7,0)</f>
        <v>199</v>
      </c>
      <c r="BF8" s="925">
        <f>VLOOKUP(BF$1,Julio!$F$13:$L$34,7,0)</f>
        <v>151</v>
      </c>
      <c r="BG8" s="925">
        <f>VLOOKUP(BG$1,Julio!$F$13:$L$34,7,0)</f>
        <v>23231</v>
      </c>
      <c r="BH8" s="925">
        <f>VLOOKUP(BH$1,Julio!$F$13:$L$34,7,0)</f>
        <v>0</v>
      </c>
      <c r="BI8" s="925">
        <f>VLOOKUP(BI$1,Julio!$F$13:$L$34,7,0)</f>
        <v>0</v>
      </c>
      <c r="BJ8" s="925">
        <f>VLOOKUP(BJ$1,Julio!$F$13:$L$34,7,0)</f>
        <v>2</v>
      </c>
      <c r="BK8" s="925">
        <f>VLOOKUP(BK$1,Julio!$F$35:$L$40,7,0)</f>
        <v>6</v>
      </c>
      <c r="BL8" s="925">
        <f>VLOOKUP(BL$1,Julio!$F$35:$L$40,7,0)</f>
        <v>206</v>
      </c>
      <c r="BM8" s="925">
        <f>VLOOKUP(BM$1,Julio!$F$35:$L$40,7,0)</f>
        <v>194</v>
      </c>
      <c r="BN8" s="925">
        <f>VLOOKUP(BN$1,Julio!$F$35:$L$40,7,0)</f>
        <v>0</v>
      </c>
      <c r="BO8" s="925">
        <f>VLOOKUP(BO$1,Julio!$F$35:$L$40,7,0)</f>
        <v>1</v>
      </c>
      <c r="BP8" s="925">
        <f>VLOOKUP(BP$1,Julio!$F$35:$L$40,7,0)</f>
        <v>1077</v>
      </c>
      <c r="BQ8" s="925">
        <f>VLOOKUP(BQ$1,Julio!$F$47:$L$57,7,0)</f>
        <v>0</v>
      </c>
      <c r="BR8" s="925">
        <f>VLOOKUP(BR$1,Julio!$F$47:$L$57,7,0)</f>
        <v>0</v>
      </c>
      <c r="BS8" s="925">
        <f>VLOOKUP(BS$1,Julio!$F$47:$L$57,7,0)</f>
        <v>0</v>
      </c>
      <c r="BT8" s="925">
        <f>VLOOKUP(BT$1,Julio!$F$47:$L$57,7,0)</f>
        <v>11</v>
      </c>
      <c r="BU8" s="925">
        <f>VLOOKUP(BU$1,Julio!$F$47:$L$57,7,0)</f>
        <v>27</v>
      </c>
      <c r="BV8" s="925">
        <f>VLOOKUP(BV$1,Julio!$F$47:$L$57,7,0)</f>
        <v>0</v>
      </c>
      <c r="BW8" s="925">
        <f>VLOOKUP(BW$1,Julio!$F$47:$L$57,7,0)</f>
        <v>0</v>
      </c>
      <c r="BX8" s="925">
        <f>VLOOKUP(BX$1,Julio!$F$47:$L$57,7,0)</f>
        <v>7</v>
      </c>
      <c r="BY8" s="925">
        <f>VLOOKUP(BY$1,Julio!$F$47:$L$57,7,0)</f>
        <v>0</v>
      </c>
      <c r="BZ8" s="925">
        <f>VLOOKUP(BZ$1,Julio!$F$47:$L$57,7,0)</f>
        <v>0</v>
      </c>
      <c r="CA8" s="925">
        <f>VLOOKUP(CA$1,Julio!$F$47:$L$57,7,0)</f>
        <v>2</v>
      </c>
      <c r="CB8" s="925">
        <f>VLOOKUP(Data!CB$1,Julio!A72:F92,2,0)</f>
        <v>684</v>
      </c>
      <c r="CC8" s="925">
        <f>VLOOKUP(Data!CC$1,Julio!$A$66:$E$86,3,0)</f>
        <v>546</v>
      </c>
      <c r="CD8" s="925">
        <f>VLOOKUP(Data!CD$1,Julio!A72:H92,8,0)</f>
        <v>156</v>
      </c>
      <c r="CE8" s="925">
        <f>VLOOKUP(Data!CE$1,Julio!$A$66:$E$86,4,0)</f>
        <v>2</v>
      </c>
      <c r="CF8" s="925">
        <f>VLOOKUP(Data!CF$1,Julio!$A$66:$E$86,5,0)</f>
        <v>48</v>
      </c>
      <c r="CG8" s="925">
        <f>Julio!$C$91</f>
        <v>1</v>
      </c>
      <c r="CH8" s="925">
        <f>Julio!$D$91</f>
        <v>6</v>
      </c>
      <c r="CI8" s="925">
        <f>Julio!$E$91</f>
        <v>23</v>
      </c>
      <c r="CJ8" s="925">
        <f>Julio!$F$91</f>
        <v>20</v>
      </c>
      <c r="CK8" s="925">
        <f>Julio!$G$91</f>
        <v>3</v>
      </c>
      <c r="CL8" s="925">
        <f>Julio!$H$91</f>
        <v>3</v>
      </c>
      <c r="CM8" s="925">
        <f>Julio!$I$91</f>
        <v>1</v>
      </c>
      <c r="CN8" s="925">
        <f>Julio!$J$91</f>
        <v>0</v>
      </c>
      <c r="CO8" s="925">
        <f>Julio!C92</f>
        <v>1</v>
      </c>
      <c r="CP8" s="925">
        <f>Julio!D92</f>
        <v>12</v>
      </c>
      <c r="CQ8" s="925">
        <f>Julio!E92</f>
        <v>27</v>
      </c>
      <c r="CR8" s="925">
        <f>Julio!$F$92</f>
        <v>12</v>
      </c>
      <c r="CS8" s="925">
        <f>Julio!$G$92</f>
        <v>13</v>
      </c>
      <c r="CT8" s="925">
        <f>Julio!$H$92</f>
        <v>5</v>
      </c>
      <c r="CU8" s="925">
        <f>Julio!$I$92</f>
        <v>0</v>
      </c>
      <c r="CV8" s="925">
        <f>Julio!$J$92</f>
        <v>0</v>
      </c>
      <c r="CW8" s="925">
        <f>Julio!$C$94</f>
        <v>0</v>
      </c>
      <c r="CX8" s="925">
        <f>Julio!$D$94</f>
        <v>0</v>
      </c>
      <c r="CY8" s="925">
        <f>Julio!$E$94</f>
        <v>1</v>
      </c>
      <c r="CZ8" s="925">
        <f>Julio!$F$94</f>
        <v>0</v>
      </c>
      <c r="DA8" s="925">
        <f>Julio!$G$94</f>
        <v>0</v>
      </c>
      <c r="DB8" s="925">
        <f>Julio!$H$94</f>
        <v>0</v>
      </c>
      <c r="DC8" s="925">
        <f>Julio!$I$94</f>
        <v>0</v>
      </c>
      <c r="DD8" s="925">
        <f>Julio!$J$94</f>
        <v>0</v>
      </c>
      <c r="DE8" s="925">
        <f>Julio!$C$95</f>
        <v>2</v>
      </c>
      <c r="DF8" s="925">
        <f>Julio!$D$95</f>
        <v>18</v>
      </c>
      <c r="DG8" s="925">
        <f>Julio!$E$95</f>
        <v>49</v>
      </c>
      <c r="DH8" s="925">
        <f>Julio!$F$95</f>
        <v>31</v>
      </c>
      <c r="DI8" s="925">
        <f>Julio!$G$95</f>
        <v>16</v>
      </c>
      <c r="DJ8" s="925">
        <f>Julio!$H$95</f>
        <v>8</v>
      </c>
      <c r="DK8" s="925">
        <f>Julio!$I$95</f>
        <v>1</v>
      </c>
      <c r="DL8" s="925">
        <f>Julio!$J$95</f>
        <v>0</v>
      </c>
      <c r="DM8" s="925">
        <f>Julio!$C$96</f>
        <v>0</v>
      </c>
      <c r="DN8" s="925">
        <f>Julio!$D$96</f>
        <v>0</v>
      </c>
      <c r="DO8" s="925">
        <f>Julio!$E$96</f>
        <v>2</v>
      </c>
      <c r="DP8" s="925">
        <f>Julio!$F$96</f>
        <v>1</v>
      </c>
      <c r="DQ8" s="925">
        <f>Julio!$G$96</f>
        <v>0</v>
      </c>
      <c r="DR8" s="925">
        <f>Julio!$H$96</f>
        <v>0</v>
      </c>
      <c r="DS8" s="925">
        <f>Julio!$I$96</f>
        <v>0</v>
      </c>
      <c r="DT8" s="925">
        <f>Julio!J$96</f>
        <v>0</v>
      </c>
      <c r="DU8" s="925">
        <f>Julio!C$98</f>
        <v>1</v>
      </c>
      <c r="DV8" s="925">
        <f>Julio!$D$98</f>
        <v>4</v>
      </c>
      <c r="DW8" s="925">
        <f>Julio!$E$98</f>
        <v>8</v>
      </c>
      <c r="DX8" s="925">
        <f>Julio!$F$98</f>
        <v>9</v>
      </c>
      <c r="DY8" s="925">
        <f>Julio!$G$98</f>
        <v>3</v>
      </c>
      <c r="DZ8" s="925">
        <f>Julio!$H$98</f>
        <v>2</v>
      </c>
      <c r="EA8" s="925">
        <f>Julio!$I$98</f>
        <v>1</v>
      </c>
      <c r="EB8" s="925">
        <f>Julio!$J$98</f>
        <v>0</v>
      </c>
      <c r="EC8" s="925">
        <f>Julio!$C$99</f>
        <v>0</v>
      </c>
      <c r="ED8" s="925">
        <f>Julio!$D$99</f>
        <v>0</v>
      </c>
      <c r="EE8" s="925">
        <f>Julio!$E$99</f>
        <v>3</v>
      </c>
      <c r="EF8" s="925">
        <f>Julio!$F$99</f>
        <v>2</v>
      </c>
      <c r="EG8" s="925">
        <f>Julio!$G$99</f>
        <v>0</v>
      </c>
      <c r="EH8" s="925">
        <f>Julio!$H$99</f>
        <v>0</v>
      </c>
      <c r="EI8" s="925">
        <f>Julio!$I$99</f>
        <v>0</v>
      </c>
      <c r="EJ8" s="925">
        <f>Julio!$J$99</f>
        <v>0</v>
      </c>
      <c r="EK8" s="925">
        <f>VLOOKUP(EK$1,Julio!$A$102:$G$113,6,0)</f>
        <v>0</v>
      </c>
      <c r="EL8" s="925">
        <f>VLOOKUP(EL$1,Julio!$A$102:$G$113,6,0)</f>
        <v>0</v>
      </c>
      <c r="EM8" s="925">
        <f>VLOOKUP(EM$1,Julio!$A$102:$G$113,6,0)</f>
        <v>0</v>
      </c>
      <c r="EN8" s="925">
        <f>VLOOKUP(EN$1,Julio!$A$102:$G$113,6,0)</f>
        <v>0</v>
      </c>
      <c r="EO8" s="925">
        <f>VLOOKUP(EO$1,Julio!$A$102:$G$113,6,0)</f>
        <v>0</v>
      </c>
      <c r="EP8" s="925">
        <f>VLOOKUP(EP$1,Julio!$A$102:$G$113,6,0)</f>
        <v>0</v>
      </c>
      <c r="EQ8" s="925">
        <f>VLOOKUP(EQ$1,Julio!$A$102:$G$113,6,0)</f>
        <v>0</v>
      </c>
      <c r="ER8" s="925">
        <f>VLOOKUP(ER$1,Julio!$A$102:$G$113,6,0)</f>
        <v>0</v>
      </c>
      <c r="ES8" s="925">
        <f>VLOOKUP(ES$1,Julio!$A$102:$G$113,6,0)</f>
        <v>0</v>
      </c>
      <c r="ET8" s="925">
        <f>VLOOKUP(ET$1,Julio!$A$102:$G$113,6,0)</f>
        <v>0</v>
      </c>
      <c r="EU8" s="925">
        <f>VLOOKUP(EU$1,Julio!$A$102:$G$113,6,0)</f>
        <v>0</v>
      </c>
      <c r="EV8" s="925">
        <f>VLOOKUP(EV$1,Julio!$A$102:$G$113,6,0)</f>
        <v>0</v>
      </c>
      <c r="EW8" s="925">
        <f>VLOOKUP(EW$1,Julio!$A$13:$D$50,4,0)</f>
        <v>918</v>
      </c>
      <c r="EX8" s="925">
        <f>VLOOKUP(EX$1,Julio!$A$13:$D$50,4,0)</f>
        <v>0</v>
      </c>
      <c r="EY8" s="925">
        <f>VLOOKUP(EY$1,Julio!$A$13:$D$50,4,0)</f>
        <v>13</v>
      </c>
      <c r="EZ8" s="925">
        <f>VLOOKUP(EZ$1,Julio!$A$13:$D$50,4,0)</f>
        <v>495</v>
      </c>
      <c r="FA8" s="925">
        <f>VLOOKUP(FA$1,Julio!$A$13:$D$50,4,0)</f>
        <v>429</v>
      </c>
      <c r="FB8" s="925">
        <f>VLOOKUP(FB$1,Julio!$F$35:$L$43,7,0)</f>
        <v>4</v>
      </c>
      <c r="FC8" s="925">
        <f>VLOOKUP(FC$1,Julio!$F$35:$L$43,7,0)</f>
        <v>10</v>
      </c>
      <c r="FD8" s="925">
        <f>VLOOKUP(FD$1,Julio!$F$35:$L$43,7,0)</f>
        <v>212</v>
      </c>
      <c r="FF8" s="924">
        <f t="shared" si="0"/>
        <v>93</v>
      </c>
      <c r="FG8" s="924" t="str">
        <f t="shared" si="1"/>
        <v>Digitado</v>
      </c>
    </row>
    <row r="9" spans="1:163" s="924" customFormat="1" x14ac:dyDescent="0.25">
      <c r="A9" s="923" t="str">
        <f>Agosto!$B$7</f>
        <v>O</v>
      </c>
      <c r="B9" s="924" t="str">
        <f>Agosto!$E$7</f>
        <v>SANTO_DOMINGO</v>
      </c>
      <c r="C9" s="924" t="str">
        <f>Agosto!$B$8</f>
        <v>HOSPITAL GENERAL DR. VINICIO CALVENTI</v>
      </c>
      <c r="D9" s="924">
        <f>Agosto!$G$8</f>
        <v>6867307</v>
      </c>
      <c r="E9" s="925">
        <f>Agosto!$G$9</f>
        <v>2024</v>
      </c>
      <c r="F9" s="926" t="str">
        <f>Agosto!$B$9</f>
        <v>Agosto</v>
      </c>
      <c r="G9" s="925">
        <f>VLOOKUP(G$1,Agosto!$A$13:$D$50,4,0)</f>
        <v>0</v>
      </c>
      <c r="H9" s="925">
        <f>VLOOKUP(H$1,Agosto!$A$13:$D$50,4,0)</f>
        <v>718</v>
      </c>
      <c r="I9" s="925">
        <f>VLOOKUP(I$1,Agosto!$A$13:$D$50,4,0)</f>
        <v>584</v>
      </c>
      <c r="J9" s="925">
        <f>VLOOKUP(J$1,Agosto!$A$13:$D$50,4,0)</f>
        <v>598</v>
      </c>
      <c r="K9" s="925">
        <f>VLOOKUP(K$1,Agosto!$A$13:$D$50,4,0)</f>
        <v>590</v>
      </c>
      <c r="L9" s="925">
        <f>VLOOKUP(L$1,Agosto!$A$13:$D$50,4,0)</f>
        <v>546</v>
      </c>
      <c r="M9" s="925">
        <f>VLOOKUP(M$1,Agosto!$A$13:$D$50,4,0)</f>
        <v>0</v>
      </c>
      <c r="N9" s="925">
        <f>VLOOKUP(N$1,Agosto!$A$13:$D$50,4,0)</f>
        <v>278</v>
      </c>
      <c r="O9" s="925">
        <f>VLOOKUP(O$1,Agosto!$A$13:$D$50,4,0)</f>
        <v>196</v>
      </c>
      <c r="P9" s="925">
        <f>VLOOKUP(P$1,Agosto!$A$13:$D$50,4,0)</f>
        <v>193</v>
      </c>
      <c r="Q9" s="925">
        <f>VLOOKUP(Q$1,Agosto!$A$13:$D$50,4,0)</f>
        <v>175</v>
      </c>
      <c r="R9" s="925">
        <f>VLOOKUP(R$1,Agosto!$A$13:$D$50,4,0)</f>
        <v>812</v>
      </c>
      <c r="S9" s="925">
        <f>VLOOKUP(S$1,Agosto!$A$13:$D$50,4,0)</f>
        <v>237</v>
      </c>
      <c r="T9" s="925">
        <f>VLOOKUP(T$1,Agosto!$A$13:$D$50,4,0)</f>
        <v>81</v>
      </c>
      <c r="U9" s="925">
        <f>VLOOKUP(U$1,Agosto!$A$13:$D$50,4,0)</f>
        <v>116</v>
      </c>
      <c r="V9" s="925">
        <f>VLOOKUP(V$1,Agosto!$A$13:$D$50,4,0)</f>
        <v>222</v>
      </c>
      <c r="W9" s="925">
        <f>VLOOKUP(W$1,Agosto!$A$13:$D$50,4,0)</f>
        <v>0</v>
      </c>
      <c r="X9" s="925">
        <f>VLOOKUP(X$1,Agosto!$A$13:$D$50,4,0)</f>
        <v>306</v>
      </c>
      <c r="Y9" s="925">
        <f>VLOOKUP(Y$1,Agosto!$A$13:$D$50,4,0)</f>
        <v>474</v>
      </c>
      <c r="Z9" s="925">
        <f>VLOOKUP(Z$1,Agosto!$A$13:$D$50,4,0)</f>
        <v>96</v>
      </c>
      <c r="AA9" s="925">
        <f>VLOOKUP(AA$1,Agosto!$A$13:$D$50,4,0)</f>
        <v>145</v>
      </c>
      <c r="AB9" s="925">
        <f>VLOOKUP(AB$1,Agosto!$A$13:$D$50,4,0)</f>
        <v>587</v>
      </c>
      <c r="AC9" s="925">
        <f>VLOOKUP(AC$1,Agosto!$A$13:$D$50,4,0)</f>
        <v>434</v>
      </c>
      <c r="AD9" s="925">
        <f>VLOOKUP(AD$1,Agosto!$A$13:$D$50,4,0)</f>
        <v>482</v>
      </c>
      <c r="AE9" s="925">
        <f>VLOOKUP(AE$1,Agosto!$A$13:$D$50,4,0)</f>
        <v>209</v>
      </c>
      <c r="AF9" s="925">
        <f>VLOOKUP(AF$1,Agosto!$A$13:$D$50,4,0)</f>
        <v>210</v>
      </c>
      <c r="AG9" s="925">
        <f>VLOOKUP(AG$1,Agosto!$A$13:$D$50,4,0)</f>
        <v>163</v>
      </c>
      <c r="AH9" s="925">
        <f>VLOOKUP(AH$1,Agosto!$A$13:$D$50,4,0)</f>
        <v>21</v>
      </c>
      <c r="AI9" s="925">
        <f>VLOOKUP(AI$1,Agosto!$A$13:$D$50,4,0)</f>
        <v>86</v>
      </c>
      <c r="AJ9" s="925">
        <f>VLOOKUP(AJ$1,Agosto!$A$13:$D$50,4,0)</f>
        <v>37</v>
      </c>
      <c r="AK9" s="925">
        <f>VLOOKUP(AK$1,Agosto!$A$13:$D$50,4,0)</f>
        <v>75</v>
      </c>
      <c r="AL9" s="925">
        <f>VLOOKUP(AL$1,Agosto!$A$13:$D$50,4,0)</f>
        <v>30</v>
      </c>
      <c r="AM9" s="925">
        <f>VLOOKUP(AM$1,Agosto!$A$13:$D$50,4,0)</f>
        <v>368</v>
      </c>
      <c r="AN9" s="925">
        <f>VLOOKUP(AN$1,Agosto!$A$13:$D$52,4,0)</f>
        <v>5416</v>
      </c>
      <c r="AO9" s="925">
        <f>VLOOKUP(AO$1,Agosto!$F$13:$L$34,7,0)</f>
        <v>384</v>
      </c>
      <c r="AP9" s="925">
        <f>VLOOKUP(AP$1,Agosto!$F$13:$L$34,7,0)</f>
        <v>0</v>
      </c>
      <c r="AQ9" s="925">
        <f>VLOOKUP(AQ$1,Agosto!$F$13:$L$34,7,0)</f>
        <v>0</v>
      </c>
      <c r="AR9" s="925">
        <f>VLOOKUP(AR$1,Agosto!$F$13:$L$34,7,0)</f>
        <v>0</v>
      </c>
      <c r="AS9" s="925">
        <f>VLOOKUP(AS$1,Agosto!$F$13:$L$34,7,0)</f>
        <v>0</v>
      </c>
      <c r="AT9" s="925">
        <f>VLOOKUP(AT$1,Agosto!$F$13:$L$34,7,0)</f>
        <v>0</v>
      </c>
      <c r="AU9" s="925">
        <f>VLOOKUP(AU$1,Agosto!$F$13:$L$34,7,0)</f>
        <v>0</v>
      </c>
      <c r="AV9" s="925">
        <f>VLOOKUP(AV$1,Agosto!$F$13:$L$34,7,0)</f>
        <v>0</v>
      </c>
      <c r="AW9" s="925">
        <f>VLOOKUP(AW$1,Agosto!$F$13:$L$34,7,0)</f>
        <v>0</v>
      </c>
      <c r="AX9" s="925">
        <f>VLOOKUP(AX$1,Agosto!$F$13:$L$34,7,0)</f>
        <v>0</v>
      </c>
      <c r="AY9" s="925">
        <f>VLOOKUP(AY$1,Agosto!$F$13:$L$34,7,0)</f>
        <v>0</v>
      </c>
      <c r="AZ9" s="925">
        <f>VLOOKUP(AZ$1,Agosto!$F$13:$L$34,7,0)</f>
        <v>0</v>
      </c>
      <c r="BA9" s="925">
        <f>VLOOKUP(BA$1,Agosto!$F$13:$L$34,7,0)</f>
        <v>0</v>
      </c>
      <c r="BB9" s="925">
        <f>VLOOKUP(BB$1,Agosto!$F$13:$L$34,7,0)</f>
        <v>0</v>
      </c>
      <c r="BC9" s="925">
        <f>VLOOKUP(BC$1,Agosto!$F$13:$L$34,7,0)</f>
        <v>0</v>
      </c>
      <c r="BD9" s="925">
        <f>VLOOKUP(BD$1,Agosto!$F$13:$L$34,7,0)</f>
        <v>0</v>
      </c>
      <c r="BE9" s="925">
        <f>VLOOKUP(BE$1,Agosto!$F$13:$L$34,7,0)</f>
        <v>232</v>
      </c>
      <c r="BF9" s="925">
        <f>VLOOKUP(BF$1,Agosto!$F$13:$L$34,7,0)</f>
        <v>208</v>
      </c>
      <c r="BG9" s="925">
        <f>VLOOKUP(BG$1,Agosto!$F$13:$L$34,7,0)</f>
        <v>25894</v>
      </c>
      <c r="BH9" s="925">
        <f>VLOOKUP(BH$1,Agosto!$F$13:$L$34,7,0)</f>
        <v>0</v>
      </c>
      <c r="BI9" s="925">
        <f>VLOOKUP(BI$1,Agosto!$F$13:$L$34,7,0)</f>
        <v>0</v>
      </c>
      <c r="BJ9" s="925">
        <f>VLOOKUP(BJ$1,Agosto!$F$13:$L$34,7,0)</f>
        <v>0</v>
      </c>
      <c r="BK9" s="925">
        <f>VLOOKUP(BK$1,Agosto!$F$35:$L$40,7,0)</f>
        <v>2</v>
      </c>
      <c r="BL9" s="925">
        <f>VLOOKUP(BL$1,Agosto!$F$35:$L$40,7,0)</f>
        <v>158</v>
      </c>
      <c r="BM9" s="925">
        <f>VLOOKUP(BM$1,Agosto!$F$35:$L$40,7,0)</f>
        <v>81</v>
      </c>
      <c r="BN9" s="925">
        <f>VLOOKUP(BN$1,Agosto!$F$35:$L$40,7,0)</f>
        <v>0</v>
      </c>
      <c r="BO9" s="925">
        <f>VLOOKUP(BO$1,Agosto!$F$35:$L$40,7,0)</f>
        <v>1</v>
      </c>
      <c r="BP9" s="925">
        <f>VLOOKUP(BP$1,Agosto!$F$35:$L$40,7,0)</f>
        <v>1271</v>
      </c>
      <c r="BQ9" s="925">
        <f>VLOOKUP(BQ$1,Agosto!$F$47:$L$57,7,0)</f>
        <v>141</v>
      </c>
      <c r="BR9" s="925">
        <f>VLOOKUP(BR$1,Agosto!$F$47:$L$57,7,0)</f>
        <v>11</v>
      </c>
      <c r="BS9" s="925">
        <f>VLOOKUP(BS$1,Agosto!$F$47:$L$57,7,0)</f>
        <v>0</v>
      </c>
      <c r="BT9" s="925">
        <f>VLOOKUP(BT$1,Agosto!$F$47:$L$57,7,0)</f>
        <v>9</v>
      </c>
      <c r="BU9" s="925">
        <f>VLOOKUP(BU$1,Agosto!$F$47:$L$57,7,0)</f>
        <v>29</v>
      </c>
      <c r="BV9" s="925">
        <f>VLOOKUP(BV$1,Agosto!$F$47:$L$57,7,0)</f>
        <v>0</v>
      </c>
      <c r="BW9" s="925">
        <f>VLOOKUP(BW$1,Agosto!$F$47:$L$57,7,0)</f>
        <v>0</v>
      </c>
      <c r="BX9" s="925">
        <f>VLOOKUP(BX$1,Agosto!$F$47:$L$57,7,0)</f>
        <v>3</v>
      </c>
      <c r="BY9" s="925">
        <f>VLOOKUP(BY$1,Agosto!$F$47:$L$57,7,0)</f>
        <v>0</v>
      </c>
      <c r="BZ9" s="925">
        <f>VLOOKUP(BZ$1,Agosto!$F$47:$L$57,7,0)</f>
        <v>0</v>
      </c>
      <c r="CA9" s="925">
        <f>VLOOKUP(CA$1,Agosto!$F$47:$L$57,7,0)</f>
        <v>2</v>
      </c>
      <c r="CB9" s="925">
        <f>VLOOKUP(Data!CB$1,Agosto!A73:F93,2,0)</f>
        <v>792</v>
      </c>
      <c r="CC9" s="925">
        <f>VLOOKUP(Data!CC$1,Agosto!$A$66:$E$86,3,0)</f>
        <v>625</v>
      </c>
      <c r="CD9" s="925">
        <f>VLOOKUP(Data!CD$1,Agosto!A73:H93,8,0)</f>
        <v>159</v>
      </c>
      <c r="CE9" s="925">
        <f>VLOOKUP(Data!CE$1,Agosto!$A$66:$E$86,4,0)</f>
        <v>1</v>
      </c>
      <c r="CF9" s="925">
        <f>VLOOKUP(Data!CF$1,Agosto!$A$66:$E$86,5,0)</f>
        <v>47</v>
      </c>
      <c r="CG9" s="925">
        <f>Agosto!$C$91</f>
        <v>0</v>
      </c>
      <c r="CH9" s="925">
        <f>Agosto!$D$91</f>
        <v>15</v>
      </c>
      <c r="CI9" s="925">
        <f>Agosto!$E$91</f>
        <v>20</v>
      </c>
      <c r="CJ9" s="925">
        <f>Agosto!$F$91</f>
        <v>23</v>
      </c>
      <c r="CK9" s="925">
        <f>Agosto!$G$91</f>
        <v>10</v>
      </c>
      <c r="CL9" s="925">
        <f>Agosto!$H$91</f>
        <v>8</v>
      </c>
      <c r="CM9" s="925">
        <f>Agosto!$I$91</f>
        <v>2</v>
      </c>
      <c r="CN9" s="925">
        <f>Agosto!$J$91</f>
        <v>1</v>
      </c>
      <c r="CO9" s="925">
        <f>Agosto!C92</f>
        <v>0</v>
      </c>
      <c r="CP9" s="925">
        <f>Agosto!D92</f>
        <v>10</v>
      </c>
      <c r="CQ9" s="925">
        <f>Agosto!E92</f>
        <v>17</v>
      </c>
      <c r="CR9" s="925">
        <f>Agosto!$F$92</f>
        <v>17</v>
      </c>
      <c r="CS9" s="925">
        <f>Agosto!$G$92</f>
        <v>10</v>
      </c>
      <c r="CT9" s="925">
        <f>Agosto!$H$92</f>
        <v>4</v>
      </c>
      <c r="CU9" s="925">
        <f>Agosto!$I$92</f>
        <v>1</v>
      </c>
      <c r="CV9" s="925">
        <f>Agosto!$J$92</f>
        <v>0</v>
      </c>
      <c r="CW9" s="925">
        <f>Agosto!$C$94</f>
        <v>0</v>
      </c>
      <c r="CX9" s="925">
        <f>Agosto!$D$94</f>
        <v>0</v>
      </c>
      <c r="CY9" s="925">
        <f>Agosto!$E$94</f>
        <v>0</v>
      </c>
      <c r="CZ9" s="925">
        <f>Agosto!$F$94</f>
        <v>0</v>
      </c>
      <c r="DA9" s="925">
        <f>Agosto!$G$94</f>
        <v>0</v>
      </c>
      <c r="DB9" s="925">
        <f>Agosto!$H$94</f>
        <v>0</v>
      </c>
      <c r="DC9" s="925">
        <f>Agosto!$I$94</f>
        <v>0</v>
      </c>
      <c r="DD9" s="925">
        <f>Agosto!$J$94</f>
        <v>0</v>
      </c>
      <c r="DE9" s="925">
        <f>Agosto!$C$95</f>
        <v>0</v>
      </c>
      <c r="DF9" s="925">
        <f>Agosto!$D$95</f>
        <v>25</v>
      </c>
      <c r="DG9" s="925">
        <f>Agosto!$E$95</f>
        <v>36</v>
      </c>
      <c r="DH9" s="925">
        <f>Agosto!$F$95</f>
        <v>39</v>
      </c>
      <c r="DI9" s="925">
        <f>Agosto!$G$95</f>
        <v>19</v>
      </c>
      <c r="DJ9" s="925">
        <f>Agosto!$H$95</f>
        <v>12</v>
      </c>
      <c r="DK9" s="925">
        <f>Agosto!$I$95</f>
        <v>2</v>
      </c>
      <c r="DL9" s="925">
        <f>Agosto!$J$95</f>
        <v>1</v>
      </c>
      <c r="DM9" s="925">
        <f>Agosto!$C$96</f>
        <v>0</v>
      </c>
      <c r="DN9" s="925">
        <f>Agosto!$D$96</f>
        <v>1</v>
      </c>
      <c r="DO9" s="925">
        <f>Agosto!$E$96</f>
        <v>0</v>
      </c>
      <c r="DP9" s="925">
        <f>Agosto!$F$96</f>
        <v>1</v>
      </c>
      <c r="DQ9" s="925">
        <f>Agosto!$G$96</f>
        <v>1</v>
      </c>
      <c r="DR9" s="925">
        <f>Agosto!$H$96</f>
        <v>0</v>
      </c>
      <c r="DS9" s="925">
        <f>Agosto!$I$96</f>
        <v>1</v>
      </c>
      <c r="DT9" s="925">
        <f>Agosto!J$96</f>
        <v>0</v>
      </c>
      <c r="DU9" s="925">
        <f>Agosto!C$98</f>
        <v>0</v>
      </c>
      <c r="DV9" s="925">
        <f>Agosto!$D$98</f>
        <v>6</v>
      </c>
      <c r="DW9" s="925">
        <f>Agosto!$E$98</f>
        <v>6</v>
      </c>
      <c r="DX9" s="925">
        <f>Agosto!$F$98</f>
        <v>10</v>
      </c>
      <c r="DY9" s="925">
        <f>Agosto!$G$98</f>
        <v>6</v>
      </c>
      <c r="DZ9" s="925">
        <f>Agosto!$H$98</f>
        <v>1</v>
      </c>
      <c r="EA9" s="925">
        <f>Agosto!$I$98</f>
        <v>1</v>
      </c>
      <c r="EB9" s="925">
        <f>Agosto!$J$98</f>
        <v>0</v>
      </c>
      <c r="EC9" s="925">
        <f>Agosto!$C$99</f>
        <v>0</v>
      </c>
      <c r="ED9" s="925">
        <f>Agosto!$D$99</f>
        <v>3</v>
      </c>
      <c r="EE9" s="925">
        <f>Agosto!$E$99</f>
        <v>2</v>
      </c>
      <c r="EF9" s="925">
        <f>Agosto!$F$99</f>
        <v>6</v>
      </c>
      <c r="EG9" s="925">
        <f>Agosto!$G$99</f>
        <v>6</v>
      </c>
      <c r="EH9" s="925">
        <f>Agosto!$H$99</f>
        <v>1</v>
      </c>
      <c r="EI9" s="925">
        <f>Agosto!$I$99</f>
        <v>1</v>
      </c>
      <c r="EJ9" s="925">
        <f>Agosto!$J$99</f>
        <v>0</v>
      </c>
      <c r="EK9" s="925">
        <f>VLOOKUP(EK$1,Agosto!$A$102:$G$113,6,0)</f>
        <v>0</v>
      </c>
      <c r="EL9" s="925">
        <f>VLOOKUP(EL$1,Agosto!$A$102:$G$113,6,0)</f>
        <v>0</v>
      </c>
      <c r="EM9" s="925">
        <f>VLOOKUP(EM$1,Agosto!$A$102:$G$113,6,0)</f>
        <v>0</v>
      </c>
      <c r="EN9" s="925">
        <f>VLOOKUP(EN$1,Agosto!$A$102:$G$113,6,0)</f>
        <v>0</v>
      </c>
      <c r="EO9" s="925">
        <f>VLOOKUP(EO$1,Agosto!$A$102:$G$113,6,0)</f>
        <v>0</v>
      </c>
      <c r="EP9" s="925">
        <f>VLOOKUP(EP$1,Agosto!$A$102:$G$113,6,0)</f>
        <v>0</v>
      </c>
      <c r="EQ9" s="925">
        <f>VLOOKUP(EQ$1,Agosto!$A$102:$G$113,6,0)</f>
        <v>0</v>
      </c>
      <c r="ER9" s="925">
        <f>VLOOKUP(ER$1,Agosto!$A$102:$G$113,6,0)</f>
        <v>0</v>
      </c>
      <c r="ES9" s="925">
        <f>VLOOKUP(ES$1,Agosto!$A$102:$G$113,6,0)</f>
        <v>0</v>
      </c>
      <c r="ET9" s="925">
        <f>VLOOKUP(ET$1,Agosto!$A$102:$G$113,6,0)</f>
        <v>0</v>
      </c>
      <c r="EU9" s="925">
        <f>VLOOKUP(EU$1,Agosto!$A$102:$G$113,6,0)</f>
        <v>0</v>
      </c>
      <c r="EV9" s="925">
        <f>VLOOKUP(EV$1,Agosto!$A$102:$G$113,6,0)</f>
        <v>0</v>
      </c>
      <c r="EW9" s="925">
        <f>VLOOKUP(EW$1,Agosto!$A$13:$D$50,4,0)</f>
        <v>638</v>
      </c>
      <c r="EX9" s="925">
        <f>VLOOKUP(EX$1,Agosto!$A$13:$D$50,4,0)</f>
        <v>0</v>
      </c>
      <c r="EY9" s="925">
        <f>VLOOKUP(EY$1,Agosto!$A$13:$D$50,4,0)</f>
        <v>10</v>
      </c>
      <c r="EZ9" s="925">
        <f>VLOOKUP(EZ$1,Agosto!$A$13:$D$50,4,0)</f>
        <v>346</v>
      </c>
      <c r="FA9" s="925">
        <f>VLOOKUP(FA$1,Agosto!$A$13:$D$50,4,0)</f>
        <v>443</v>
      </c>
      <c r="FB9" s="925">
        <f>VLOOKUP(FB$1,Agosto!$F$35:$L$43,7,0)</f>
        <v>1</v>
      </c>
      <c r="FC9" s="925">
        <f>VLOOKUP(FC$1,Agosto!$F$35:$L$43,7,0)</f>
        <v>13</v>
      </c>
      <c r="FD9" s="925">
        <f>VLOOKUP(FD$1,Agosto!$F$35:$L$43,7,0)</f>
        <v>181</v>
      </c>
      <c r="FF9" s="924">
        <f t="shared" si="0"/>
        <v>94</v>
      </c>
      <c r="FG9" s="924" t="str">
        <f t="shared" si="1"/>
        <v>Digitado</v>
      </c>
    </row>
    <row r="10" spans="1:163" s="924" customFormat="1" x14ac:dyDescent="0.25">
      <c r="A10" s="923" t="str">
        <f>Septiembre!$B$7</f>
        <v>O</v>
      </c>
      <c r="B10" s="924" t="str">
        <f>Septiembre!$E$7</f>
        <v>SANTO_DOMINGO</v>
      </c>
      <c r="C10" s="924" t="str">
        <f>Septiembre!$B$8</f>
        <v>HOSPITAL GENERAL DR. VINICIO CALVENTI</v>
      </c>
      <c r="D10" s="924">
        <f>Septiembre!$G$8</f>
        <v>6867307</v>
      </c>
      <c r="E10" s="925">
        <f>Septiembre!$G$9</f>
        <v>2024</v>
      </c>
      <c r="F10" s="926" t="str">
        <f>Septiembre!$B$9</f>
        <v>Septiembre</v>
      </c>
      <c r="G10" s="925">
        <f>VLOOKUP(G$1,Septiembre!$A$13:$D$50,4,0)</f>
        <v>0</v>
      </c>
      <c r="H10" s="925">
        <f>VLOOKUP(H$1,Septiembre!$A$13:$D$50,4,0)</f>
        <v>889</v>
      </c>
      <c r="I10" s="925">
        <f>VLOOKUP(I$1,Septiembre!$A$13:$D$50,4,0)</f>
        <v>862</v>
      </c>
      <c r="J10" s="925">
        <f>VLOOKUP(J$1,Septiembre!$A$13:$D$50,4,0)</f>
        <v>598</v>
      </c>
      <c r="K10" s="925">
        <f>VLOOKUP(K$1,Septiembre!$A$13:$D$50,4,0)</f>
        <v>603</v>
      </c>
      <c r="L10" s="925">
        <f>VLOOKUP(L$1,Septiembre!$A$13:$D$50,4,0)</f>
        <v>738</v>
      </c>
      <c r="M10" s="925">
        <f>VLOOKUP(M$1,Septiembre!$A$13:$D$50,4,0)</f>
        <v>0</v>
      </c>
      <c r="N10" s="925">
        <f>VLOOKUP(N$1,Septiembre!$A$13:$D$50,4,0)</f>
        <v>452</v>
      </c>
      <c r="O10" s="925">
        <f>VLOOKUP(O$1,Septiembre!$A$13:$D$50,4,0)</f>
        <v>204</v>
      </c>
      <c r="P10" s="925">
        <f>VLOOKUP(P$1,Septiembre!$A$13:$D$50,4,0)</f>
        <v>262</v>
      </c>
      <c r="Q10" s="925">
        <f>VLOOKUP(Q$1,Septiembre!$A$13:$D$50,4,0)</f>
        <v>69</v>
      </c>
      <c r="R10" s="925">
        <f>VLOOKUP(R$1,Septiembre!$A$13:$D$50,4,0)</f>
        <v>874</v>
      </c>
      <c r="S10" s="925">
        <f>VLOOKUP(S$1,Septiembre!$A$13:$D$50,4,0)</f>
        <v>243</v>
      </c>
      <c r="T10" s="925">
        <f>VLOOKUP(T$1,Septiembre!$A$13:$D$50,4,0)</f>
        <v>130</v>
      </c>
      <c r="U10" s="925">
        <f>VLOOKUP(U$1,Septiembre!$A$13:$D$50,4,0)</f>
        <v>211</v>
      </c>
      <c r="V10" s="925">
        <f>VLOOKUP(V$1,Septiembre!$A$13:$D$50,4,0)</f>
        <v>242</v>
      </c>
      <c r="W10" s="925">
        <f>VLOOKUP(W$1,Septiembre!$A$13:$D$50,4,0)</f>
        <v>0</v>
      </c>
      <c r="X10" s="925">
        <f>VLOOKUP(X$1,Septiembre!$A$13:$D$50,4,0)</f>
        <v>406</v>
      </c>
      <c r="Y10" s="925">
        <f>VLOOKUP(Y$1,Septiembre!$A$13:$D$50,4,0)</f>
        <v>627</v>
      </c>
      <c r="Z10" s="925">
        <f>VLOOKUP(Z$1,Septiembre!$A$13:$D$50,4,0)</f>
        <v>188</v>
      </c>
      <c r="AA10" s="925">
        <f>VLOOKUP(AA$1,Septiembre!$A$13:$D$50,4,0)</f>
        <v>234</v>
      </c>
      <c r="AB10" s="925">
        <f>VLOOKUP(AB$1,Septiembre!$A$13:$D$50,4,0)</f>
        <v>741</v>
      </c>
      <c r="AC10" s="925">
        <f>VLOOKUP(AC$1,Septiembre!$A$13:$D$50,4,0)</f>
        <v>451</v>
      </c>
      <c r="AD10" s="925">
        <f>VLOOKUP(AD$1,Septiembre!$A$13:$D$50,4,0)</f>
        <v>522</v>
      </c>
      <c r="AE10" s="925">
        <f>VLOOKUP(AE$1,Septiembre!$A$13:$D$50,4,0)</f>
        <v>380</v>
      </c>
      <c r="AF10" s="925">
        <f>VLOOKUP(AF$1,Septiembre!$A$13:$D$50,4,0)</f>
        <v>362</v>
      </c>
      <c r="AG10" s="925">
        <f>VLOOKUP(AG$1,Septiembre!$A$13:$D$50,4,0)</f>
        <v>206</v>
      </c>
      <c r="AH10" s="925">
        <f>VLOOKUP(AH$1,Septiembre!$A$13:$D$50,4,0)</f>
        <v>15</v>
      </c>
      <c r="AI10" s="925">
        <f>VLOOKUP(AI$1,Septiembre!$A$13:$D$50,4,0)</f>
        <v>142</v>
      </c>
      <c r="AJ10" s="925">
        <f>VLOOKUP(AJ$1,Septiembre!$A$13:$D$50,4,0)</f>
        <v>5</v>
      </c>
      <c r="AK10" s="925">
        <f>VLOOKUP(AK$1,Septiembre!$A$13:$D$50,4,0)</f>
        <v>91</v>
      </c>
      <c r="AL10" s="925">
        <f>VLOOKUP(AL$1,Septiembre!$A$13:$D$50,4,0)</f>
        <v>17</v>
      </c>
      <c r="AM10" s="925">
        <f>VLOOKUP(AM$1,Septiembre!$A$13:$D$50,4,0)</f>
        <v>623</v>
      </c>
      <c r="AN10" s="925">
        <f>VLOOKUP(AN$1,Septiembre!$A$13:$D$52,4,0)</f>
        <v>6129</v>
      </c>
      <c r="AO10" s="925">
        <f>VLOOKUP(AO$1,Septiembre!$F$13:$L$34,7,0)</f>
        <v>453</v>
      </c>
      <c r="AP10" s="925">
        <f>VLOOKUP(AP$1,Septiembre!$F$13:$L$34,7,0)</f>
        <v>2026</v>
      </c>
      <c r="AQ10" s="925">
        <f>VLOOKUP(AQ$1,Septiembre!$F$13:$L$34,7,0)</f>
        <v>1401</v>
      </c>
      <c r="AR10" s="925">
        <f>VLOOKUP(AR$1,Septiembre!$F$13:$L$34,7,0)</f>
        <v>856</v>
      </c>
      <c r="AS10" s="925">
        <f>VLOOKUP(AS$1,Septiembre!$F$13:$L$34,7,0)</f>
        <v>0</v>
      </c>
      <c r="AT10" s="925">
        <f>VLOOKUP(AT$1,Septiembre!$F$13:$L$34,7,0)</f>
        <v>0</v>
      </c>
      <c r="AU10" s="925">
        <f>VLOOKUP(AU$1,Septiembre!$F$13:$L$34,7,0)</f>
        <v>0</v>
      </c>
      <c r="AV10" s="925">
        <f>VLOOKUP(AV$1,Septiembre!$F$13:$L$34,7,0)</f>
        <v>0</v>
      </c>
      <c r="AW10" s="925">
        <f>VLOOKUP(AW$1,Septiembre!$F$13:$L$34,7,0)</f>
        <v>0</v>
      </c>
      <c r="AX10" s="925">
        <f>VLOOKUP(AX$1,Septiembre!$F$13:$L$34,7,0)</f>
        <v>997</v>
      </c>
      <c r="AY10" s="925">
        <f>VLOOKUP(AY$1,Septiembre!$F$13:$L$34,7,0)</f>
        <v>51</v>
      </c>
      <c r="AZ10" s="925">
        <f>VLOOKUP(AZ$1,Septiembre!$F$13:$L$34,7,0)</f>
        <v>0</v>
      </c>
      <c r="BA10" s="925">
        <f>VLOOKUP(BA$1,Septiembre!$F$13:$L$34,7,0)</f>
        <v>0</v>
      </c>
      <c r="BB10" s="925">
        <f>VLOOKUP(BB$1,Septiembre!$F$13:$L$34,7,0)</f>
        <v>0</v>
      </c>
      <c r="BC10" s="925">
        <f>VLOOKUP(BC$1,Septiembre!$F$13:$L$34,7,0)</f>
        <v>0</v>
      </c>
      <c r="BD10" s="925">
        <f>VLOOKUP(BD$1,Septiembre!$F$13:$L$34,7,0)</f>
        <v>0</v>
      </c>
      <c r="BE10" s="925">
        <f>VLOOKUP(BE$1,Septiembre!$F$13:$L$34,7,0)</f>
        <v>268</v>
      </c>
      <c r="BF10" s="925">
        <f>VLOOKUP(BF$1,Septiembre!$F$13:$L$34,7,0)</f>
        <v>207</v>
      </c>
      <c r="BG10" s="925">
        <f>VLOOKUP(BG$1,Septiembre!$F$13:$L$34,7,0)</f>
        <v>28033</v>
      </c>
      <c r="BH10" s="925">
        <f>VLOOKUP(BH$1,Septiembre!$F$13:$L$34,7,0)</f>
        <v>0</v>
      </c>
      <c r="BI10" s="925">
        <f>VLOOKUP(BI$1,Septiembre!$F$13:$L$34,7,0)</f>
        <v>0</v>
      </c>
      <c r="BJ10" s="925">
        <f>VLOOKUP(BJ$1,Septiembre!$F$13:$L$34,7,0)</f>
        <v>6</v>
      </c>
      <c r="BK10" s="925">
        <f>VLOOKUP(BK$1,Septiembre!$F$35:$L$40,7,0)</f>
        <v>7</v>
      </c>
      <c r="BL10" s="925">
        <f>VLOOKUP(BL$1,Septiembre!$F$35:$L$40,7,0)</f>
        <v>196</v>
      </c>
      <c r="BM10" s="925">
        <f>VLOOKUP(BM$1,Septiembre!$F$35:$L$40,7,0)</f>
        <v>131</v>
      </c>
      <c r="BN10" s="925">
        <f>VLOOKUP(BN$1,Septiembre!$F$35:$L$40,7,0)</f>
        <v>0</v>
      </c>
      <c r="BO10" s="925">
        <f>VLOOKUP(BO$1,Septiembre!$F$35:$L$40,7,0)</f>
        <v>4</v>
      </c>
      <c r="BP10" s="925">
        <f>VLOOKUP(BP$1,Septiembre!$F$35:$L$40,7,0)</f>
        <v>1280</v>
      </c>
      <c r="BQ10" s="925">
        <f>VLOOKUP(BQ$1,Septiembre!$F$47:$L$57,7,0)</f>
        <v>150</v>
      </c>
      <c r="BR10" s="925">
        <f>VLOOKUP(BR$1,Septiembre!$F$47:$L$57,7,0)</f>
        <v>7</v>
      </c>
      <c r="BS10" s="925">
        <f>VLOOKUP(BS$1,Septiembre!$F$47:$L$57,7,0)</f>
        <v>74</v>
      </c>
      <c r="BT10" s="925">
        <f>VLOOKUP(BT$1,Septiembre!$F$47:$L$57,7,0)</f>
        <v>10</v>
      </c>
      <c r="BU10" s="925">
        <f>VLOOKUP(BU$1,Septiembre!$F$47:$L$57,7,0)</f>
        <v>34</v>
      </c>
      <c r="BV10" s="925">
        <f>VLOOKUP(BV$1,Septiembre!$F$47:$L$57,7,0)</f>
        <v>0</v>
      </c>
      <c r="BW10" s="925">
        <f>VLOOKUP(BW$1,Septiembre!$F$47:$L$57,7,0)</f>
        <v>0</v>
      </c>
      <c r="BX10" s="925">
        <f>VLOOKUP(BX$1,Septiembre!$F$47:$L$57,7,0)</f>
        <v>5</v>
      </c>
      <c r="BY10" s="925">
        <f>VLOOKUP(BY$1,Septiembre!$F$47:$L$57,7,0)</f>
        <v>0</v>
      </c>
      <c r="BZ10" s="925">
        <f>VLOOKUP(BZ$1,Septiembre!$F$47:$L$57,7,0)</f>
        <v>12</v>
      </c>
      <c r="CA10" s="925">
        <f>VLOOKUP(CA$1,Septiembre!$F$47:$L$57,7,0)</f>
        <v>7</v>
      </c>
      <c r="CB10" s="925">
        <f>VLOOKUP(Data!CB$1,Septiembre!A74:F94,2,0)</f>
        <v>774</v>
      </c>
      <c r="CC10" s="925">
        <f>VLOOKUP(Data!CC$1,Septiembre!$A$66:$E$86,3,0)</f>
        <v>590</v>
      </c>
      <c r="CD10" s="925">
        <f>VLOOKUP(Data!CD$1,Septiembre!A74:H94,8,0)</f>
        <v>153</v>
      </c>
      <c r="CE10" s="925">
        <f>VLOOKUP(Data!CE$1,Septiembre!$A$66:$E$86,4,0)</f>
        <v>9</v>
      </c>
      <c r="CF10" s="925">
        <f>VLOOKUP(Data!CF$1,Septiembre!$A$66:$E$86,5,0)</f>
        <v>58</v>
      </c>
      <c r="CG10" s="925">
        <f>Septiembre!$C$91</f>
        <v>1</v>
      </c>
      <c r="CH10" s="925">
        <f>Septiembre!$D$91</f>
        <v>13</v>
      </c>
      <c r="CI10" s="925">
        <f>Septiembre!$E$91</f>
        <v>28</v>
      </c>
      <c r="CJ10" s="925">
        <f>Septiembre!$F$91</f>
        <v>19</v>
      </c>
      <c r="CK10" s="925">
        <f>Septiembre!$G$91</f>
        <v>12</v>
      </c>
      <c r="CL10" s="925">
        <f>Septiembre!$H$91</f>
        <v>3</v>
      </c>
      <c r="CM10" s="925">
        <f>Septiembre!$I$91</f>
        <v>0</v>
      </c>
      <c r="CN10" s="925">
        <f>Septiembre!$J$91</f>
        <v>0</v>
      </c>
      <c r="CO10" s="925">
        <f>Septiembre!C92</f>
        <v>3</v>
      </c>
      <c r="CP10" s="925">
        <f>Septiembre!D92</f>
        <v>23</v>
      </c>
      <c r="CQ10" s="925">
        <f>Septiembre!E92</f>
        <v>30</v>
      </c>
      <c r="CR10" s="925">
        <f>Septiembre!$F$92</f>
        <v>21</v>
      </c>
      <c r="CS10" s="925">
        <f>Septiembre!$G$92</f>
        <v>11</v>
      </c>
      <c r="CT10" s="925">
        <f>Septiembre!$H$92</f>
        <v>6</v>
      </c>
      <c r="CU10" s="925">
        <f>Septiembre!$I$92</f>
        <v>2</v>
      </c>
      <c r="CV10" s="925">
        <f>Septiembre!$J$92</f>
        <v>0</v>
      </c>
      <c r="CW10" s="925">
        <f>Septiembre!$C$94</f>
        <v>0</v>
      </c>
      <c r="CX10" s="925">
        <f>Septiembre!$D$94</f>
        <v>0</v>
      </c>
      <c r="CY10" s="925">
        <f>Septiembre!$E$94</f>
        <v>0</v>
      </c>
      <c r="CZ10" s="925">
        <f>Septiembre!$F$94</f>
        <v>0</v>
      </c>
      <c r="DA10" s="925">
        <f>Septiembre!$G$94</f>
        <v>0</v>
      </c>
      <c r="DB10" s="925">
        <f>Septiembre!$H$94</f>
        <v>0</v>
      </c>
      <c r="DC10" s="925">
        <f>Septiembre!$I$94</f>
        <v>0</v>
      </c>
      <c r="DD10" s="925">
        <f>Septiembre!$J$94</f>
        <v>0</v>
      </c>
      <c r="DE10" s="925">
        <f>Septiembre!$C$95</f>
        <v>4</v>
      </c>
      <c r="DF10" s="925">
        <f>Septiembre!$D$95</f>
        <v>35</v>
      </c>
      <c r="DG10" s="925">
        <f>Septiembre!$E$95</f>
        <v>57</v>
      </c>
      <c r="DH10" s="925">
        <f>Septiembre!$F$95</f>
        <v>40</v>
      </c>
      <c r="DI10" s="925">
        <f>Septiembre!$G$95</f>
        <v>23</v>
      </c>
      <c r="DJ10" s="925">
        <f>Septiembre!$H$95</f>
        <v>8</v>
      </c>
      <c r="DK10" s="925">
        <f>Septiembre!$I$95</f>
        <v>2</v>
      </c>
      <c r="DL10" s="925">
        <f>Septiembre!$J$95</f>
        <v>0</v>
      </c>
      <c r="DM10" s="925">
        <f>Septiembre!$C$96</f>
        <v>0</v>
      </c>
      <c r="DN10" s="925">
        <f>Septiembre!$D$96</f>
        <v>1</v>
      </c>
      <c r="DO10" s="925">
        <f>Septiembre!$E$96</f>
        <v>1</v>
      </c>
      <c r="DP10" s="925">
        <f>Septiembre!$F$96</f>
        <v>0</v>
      </c>
      <c r="DQ10" s="925">
        <f>Septiembre!$G$96</f>
        <v>0</v>
      </c>
      <c r="DR10" s="925">
        <f>Septiembre!$H$96</f>
        <v>1</v>
      </c>
      <c r="DS10" s="925">
        <f>Septiembre!$I$96</f>
        <v>0</v>
      </c>
      <c r="DT10" s="925">
        <f>Septiembre!J$96</f>
        <v>0</v>
      </c>
      <c r="DU10" s="925">
        <f>Septiembre!C$98</f>
        <v>0</v>
      </c>
      <c r="DV10" s="925">
        <f>Septiembre!$D$98</f>
        <v>6</v>
      </c>
      <c r="DW10" s="925">
        <f>Septiembre!$E$98</f>
        <v>12</v>
      </c>
      <c r="DX10" s="925">
        <f>Septiembre!$F$98</f>
        <v>11</v>
      </c>
      <c r="DY10" s="925">
        <f>Septiembre!$G$98</f>
        <v>3</v>
      </c>
      <c r="DZ10" s="925">
        <f>Septiembre!$H$98</f>
        <v>1</v>
      </c>
      <c r="EA10" s="925">
        <f>Septiembre!$I$98</f>
        <v>1</v>
      </c>
      <c r="EB10" s="925">
        <f>Septiembre!$J$98</f>
        <v>0</v>
      </c>
      <c r="EC10" s="925">
        <f>Septiembre!$C$99</f>
        <v>0</v>
      </c>
      <c r="ED10" s="925">
        <f>Septiembre!$D$99</f>
        <v>11</v>
      </c>
      <c r="EE10" s="925">
        <f>Septiembre!$E$99</f>
        <v>4</v>
      </c>
      <c r="EF10" s="925">
        <f>Septiembre!$F$99</f>
        <v>3</v>
      </c>
      <c r="EG10" s="925">
        <f>Septiembre!$G$99</f>
        <v>2</v>
      </c>
      <c r="EH10" s="925">
        <f>Septiembre!$H$99</f>
        <v>2</v>
      </c>
      <c r="EI10" s="925">
        <f>Septiembre!$I$99</f>
        <v>1</v>
      </c>
      <c r="EJ10" s="925">
        <f>Septiembre!$J$99</f>
        <v>0</v>
      </c>
      <c r="EK10" s="925">
        <f>VLOOKUP(EK$1,Septiembre!$A$102:$G$113,6,0)</f>
        <v>0</v>
      </c>
      <c r="EL10" s="925">
        <f>VLOOKUP(EL$1,Septiembre!$A$102:$G$113,6,0)</f>
        <v>0</v>
      </c>
      <c r="EM10" s="925">
        <f>VLOOKUP(EM$1,Septiembre!$A$102:$G$113,6,0)</f>
        <v>0</v>
      </c>
      <c r="EN10" s="925">
        <f>VLOOKUP(EN$1,Septiembre!$A$102:$G$113,6,0)</f>
        <v>0</v>
      </c>
      <c r="EO10" s="925">
        <f>VLOOKUP(EO$1,Septiembre!$A$102:$G$113,6,0)</f>
        <v>0</v>
      </c>
      <c r="EP10" s="925">
        <f>VLOOKUP(EP$1,Septiembre!$A$102:$G$113,6,0)</f>
        <v>0</v>
      </c>
      <c r="EQ10" s="925">
        <f>VLOOKUP(EQ$1,Septiembre!$A$102:$G$113,6,0)</f>
        <v>0</v>
      </c>
      <c r="ER10" s="925">
        <f>VLOOKUP(ER$1,Septiembre!$A$102:$G$113,6,0)</f>
        <v>0</v>
      </c>
      <c r="ES10" s="925">
        <f>VLOOKUP(ES$1,Septiembre!$A$102:$G$113,6,0)</f>
        <v>0</v>
      </c>
      <c r="ET10" s="925">
        <f>VLOOKUP(ET$1,Septiembre!$A$102:$G$113,6,0)</f>
        <v>0</v>
      </c>
      <c r="EU10" s="925">
        <f>VLOOKUP(EU$1,Septiembre!$A$102:$G$113,6,0)</f>
        <v>0</v>
      </c>
      <c r="EV10" s="925">
        <f>VLOOKUP(EV$1,Septiembre!$A$102:$G$113,6,0)</f>
        <v>0</v>
      </c>
      <c r="EW10" s="925">
        <f>VLOOKUP(EW$1,Septiembre!$A$13:$D$50,4,0)</f>
        <v>973</v>
      </c>
      <c r="EX10" s="925">
        <f>VLOOKUP(EX$1,Septiembre!$A$13:$D$50,4,0)</f>
        <v>0</v>
      </c>
      <c r="EY10" s="925">
        <f>VLOOKUP(EY$1,Septiembre!$A$13:$D$50,4,0)</f>
        <v>70</v>
      </c>
      <c r="EZ10" s="925">
        <f>VLOOKUP(EZ$1,Septiembre!$A$13:$D$50,4,0)</f>
        <v>446</v>
      </c>
      <c r="FA10" s="925">
        <f>VLOOKUP(FA$1,Septiembre!$A$13:$D$50,4,0)</f>
        <v>695</v>
      </c>
      <c r="FB10" s="925">
        <f>VLOOKUP(FB$1,Septiembre!$F$35:$L$43,7,0)</f>
        <v>2</v>
      </c>
      <c r="FC10" s="925">
        <f>VLOOKUP(FC$1,Septiembre!$F$35:$L$43,7,0)</f>
        <v>1</v>
      </c>
      <c r="FD10" s="925">
        <f>VLOOKUP(FD$1,Septiembre!$F$35:$L$43,7,0)</f>
        <v>280</v>
      </c>
      <c r="FF10" s="924">
        <f t="shared" si="0"/>
        <v>101</v>
      </c>
      <c r="FG10" s="924" t="str">
        <f t="shared" si="1"/>
        <v>Digitado</v>
      </c>
    </row>
    <row r="11" spans="1:163" s="924" customFormat="1" x14ac:dyDescent="0.25">
      <c r="A11" s="923" t="str">
        <f>Octubre!$B$7</f>
        <v>O</v>
      </c>
      <c r="B11" s="924" t="str">
        <f>Octubre!$E$7</f>
        <v>SANTO_DOMINGO</v>
      </c>
      <c r="C11" s="924" t="str">
        <f>Octubre!$B$8</f>
        <v>HOSPITAL GENERAL DR. VINICIO CALVENTI</v>
      </c>
      <c r="D11" s="924">
        <f>Octubre!$G$8</f>
        <v>6867307</v>
      </c>
      <c r="E11" s="925">
        <f>Octubre!$G$9</f>
        <v>2024</v>
      </c>
      <c r="F11" s="926" t="str">
        <f>Octubre!$B$9</f>
        <v>Octubre</v>
      </c>
      <c r="G11" s="925">
        <f>VLOOKUP(G$1,Octubre!$A$13:$D$50,4,0)</f>
        <v>0</v>
      </c>
      <c r="H11" s="925">
        <f>VLOOKUP(H$1,Octubre!$A$13:$D$50,4,0)</f>
        <v>893</v>
      </c>
      <c r="I11" s="925">
        <f>VLOOKUP(I$1,Octubre!$A$13:$D$50,4,0)</f>
        <v>823</v>
      </c>
      <c r="J11" s="925">
        <f>VLOOKUP(J$1,Octubre!$A$13:$D$50,4,0)</f>
        <v>682</v>
      </c>
      <c r="K11" s="925">
        <f>VLOOKUP(K$1,Octubre!$A$13:$D$50,4,0)</f>
        <v>471</v>
      </c>
      <c r="L11" s="925">
        <f>VLOOKUP(L$1,Octubre!$A$13:$D$50,4,0)</f>
        <v>605</v>
      </c>
      <c r="M11" s="925">
        <f>VLOOKUP(M$1,Octubre!$A$13:$D$50,4,0)</f>
        <v>0</v>
      </c>
      <c r="N11" s="925">
        <f>VLOOKUP(N$1,Octubre!$A$13:$D$50,4,0)</f>
        <v>459</v>
      </c>
      <c r="O11" s="925">
        <f>VLOOKUP(O$1,Octubre!$A$13:$D$50,4,0)</f>
        <v>164</v>
      </c>
      <c r="P11" s="925">
        <f>VLOOKUP(P$1,Octubre!$A$13:$D$50,4,0)</f>
        <v>314</v>
      </c>
      <c r="Q11" s="925">
        <f>VLOOKUP(Q$1,Octubre!$A$13:$D$50,4,0)</f>
        <v>256</v>
      </c>
      <c r="R11" s="925">
        <f>VLOOKUP(R$1,Octubre!$A$13:$D$50,4,0)</f>
        <v>830</v>
      </c>
      <c r="S11" s="925">
        <f>VLOOKUP(S$1,Octubre!$A$13:$D$50,4,0)</f>
        <v>249</v>
      </c>
      <c r="T11" s="925">
        <f>VLOOKUP(T$1,Octubre!$A$13:$D$50,4,0)</f>
        <v>110</v>
      </c>
      <c r="U11" s="925">
        <f>VLOOKUP(U$1,Octubre!$A$13:$D$50,4,0)</f>
        <v>315</v>
      </c>
      <c r="V11" s="925">
        <f>VLOOKUP(V$1,Octubre!$A$13:$D$50,4,0)</f>
        <v>262</v>
      </c>
      <c r="W11" s="925">
        <f>VLOOKUP(W$1,Octubre!$A$13:$D$50,4,0)</f>
        <v>0</v>
      </c>
      <c r="X11" s="925">
        <f>VLOOKUP(X$1,Octubre!$A$13:$D$50,4,0)</f>
        <v>506</v>
      </c>
      <c r="Y11" s="925">
        <f>VLOOKUP(Y$1,Octubre!$A$13:$D$50,4,0)</f>
        <v>694</v>
      </c>
      <c r="Z11" s="925">
        <f>VLOOKUP(Z$1,Octubre!$A$13:$D$50,4,0)</f>
        <v>275</v>
      </c>
      <c r="AA11" s="925">
        <f>VLOOKUP(AA$1,Octubre!$A$13:$D$50,4,0)</f>
        <v>0</v>
      </c>
      <c r="AB11" s="925">
        <f>VLOOKUP(AB$1,Octubre!$A$13:$D$50,4,0)</f>
        <v>606</v>
      </c>
      <c r="AC11" s="925">
        <f>VLOOKUP(AC$1,Octubre!$A$13:$D$50,4,0)</f>
        <v>503</v>
      </c>
      <c r="AD11" s="925">
        <f>VLOOKUP(AD$1,Octubre!$A$13:$D$50,4,0)</f>
        <v>483</v>
      </c>
      <c r="AE11" s="925">
        <f>VLOOKUP(AE$1,Octubre!$A$13:$D$50,4,0)</f>
        <v>276</v>
      </c>
      <c r="AF11" s="925">
        <f>VLOOKUP(AF$1,Octubre!$A$13:$D$50,4,0)</f>
        <v>285</v>
      </c>
      <c r="AG11" s="925">
        <f>VLOOKUP(AG$1,Octubre!$A$13:$D$50,4,0)</f>
        <v>229</v>
      </c>
      <c r="AH11" s="925">
        <f>VLOOKUP(AH$1,Octubre!$A$13:$D$50,4,0)</f>
        <v>18</v>
      </c>
      <c r="AI11" s="925">
        <f>VLOOKUP(AI$1,Octubre!$A$13:$D$50,4,0)</f>
        <v>76</v>
      </c>
      <c r="AJ11" s="925">
        <f>VLOOKUP(AJ$1,Octubre!$A$13:$D$50,4,0)</f>
        <v>69</v>
      </c>
      <c r="AK11" s="925">
        <f>VLOOKUP(AK$1,Octubre!$A$13:$D$50,4,0)</f>
        <v>65</v>
      </c>
      <c r="AL11" s="925">
        <f>VLOOKUP(AL$1,Octubre!$A$13:$D$50,4,0)</f>
        <v>112</v>
      </c>
      <c r="AM11" s="925">
        <f>VLOOKUP(AM$1,Octubre!$A$13:$D$50,4,0)</f>
        <v>406</v>
      </c>
      <c r="AN11" s="925">
        <f>VLOOKUP(AN$1,Octubre!$A$13:$D$52,4,0)</f>
        <v>5583</v>
      </c>
      <c r="AO11" s="925">
        <f>VLOOKUP(AO$1,Octubre!$F$13:$L$34,7,0)</f>
        <v>447</v>
      </c>
      <c r="AP11" s="925">
        <f>VLOOKUP(AP$1,Octubre!$F$13:$L$34,7,0)</f>
        <v>646</v>
      </c>
      <c r="AQ11" s="925">
        <f>VLOOKUP(AQ$1,Octubre!$F$13:$L$34,7,0)</f>
        <v>1227</v>
      </c>
      <c r="AR11" s="925">
        <f>VLOOKUP(AR$1,Octubre!$F$13:$L$34,7,0)</f>
        <v>479</v>
      </c>
      <c r="AS11" s="925">
        <f>VLOOKUP(AS$1,Octubre!$F$13:$L$34,7,0)</f>
        <v>0</v>
      </c>
      <c r="AT11" s="925">
        <f>VLOOKUP(AT$1,Octubre!$F$13:$L$34,7,0)</f>
        <v>0</v>
      </c>
      <c r="AU11" s="925">
        <f>VLOOKUP(AU$1,Octubre!$F$13:$L$34,7,0)</f>
        <v>0</v>
      </c>
      <c r="AV11" s="925">
        <f>VLOOKUP(AV$1,Octubre!$F$13:$L$34,7,0)</f>
        <v>0</v>
      </c>
      <c r="AW11" s="925">
        <f>VLOOKUP(AW$1,Octubre!$F$13:$L$34,7,0)</f>
        <v>0</v>
      </c>
      <c r="AX11" s="925">
        <f>VLOOKUP(AX$1,Octubre!$F$13:$L$34,7,0)</f>
        <v>858</v>
      </c>
      <c r="AY11" s="925">
        <f>VLOOKUP(AY$1,Octubre!$F$13:$L$34,7,0)</f>
        <v>48</v>
      </c>
      <c r="AZ11" s="925">
        <f>VLOOKUP(AZ$1,Octubre!$F$13:$L$34,7,0)</f>
        <v>0</v>
      </c>
      <c r="BA11" s="925">
        <f>VLOOKUP(BA$1,Octubre!$F$13:$L$34,7,0)</f>
        <v>0</v>
      </c>
      <c r="BB11" s="925">
        <f>VLOOKUP(BB$1,Octubre!$F$13:$L$34,7,0)</f>
        <v>0</v>
      </c>
      <c r="BC11" s="925">
        <f>VLOOKUP(BC$1,Octubre!$F$13:$L$34,7,0)</f>
        <v>0</v>
      </c>
      <c r="BD11" s="925">
        <f>VLOOKUP(BD$1,Octubre!$F$13:$L$34,7,0)</f>
        <v>0</v>
      </c>
      <c r="BE11" s="925">
        <f>VLOOKUP(BE$1,Octubre!$F$13:$L$34,7,0)</f>
        <v>239</v>
      </c>
      <c r="BF11" s="925">
        <f>VLOOKUP(BF$1,Octubre!$F$13:$L$34,7,0)</f>
        <v>168</v>
      </c>
      <c r="BG11" s="925">
        <f>VLOOKUP(BG$1,Octubre!$F$13:$L$34,7,0)</f>
        <v>0</v>
      </c>
      <c r="BH11" s="925">
        <f>VLOOKUP(BH$1,Octubre!$F$13:$L$34,7,0)</f>
        <v>0</v>
      </c>
      <c r="BI11" s="925">
        <f>VLOOKUP(BI$1,Octubre!$F$13:$L$34,7,0)</f>
        <v>0</v>
      </c>
      <c r="BJ11" s="925">
        <f>VLOOKUP(BJ$1,Octubre!$F$13:$L$34,7,0)</f>
        <v>1</v>
      </c>
      <c r="BK11" s="925">
        <f>VLOOKUP(BK$1,Octubre!$F$35:$L$40,7,0)</f>
        <v>2</v>
      </c>
      <c r="BL11" s="925">
        <f>VLOOKUP(BL$1,Octubre!$F$35:$L$40,7,0)</f>
        <v>198</v>
      </c>
      <c r="BM11" s="925">
        <f>VLOOKUP(BM$1,Octubre!$F$35:$L$40,7,0)</f>
        <v>0</v>
      </c>
      <c r="BN11" s="925">
        <f>VLOOKUP(BN$1,Octubre!$F$35:$L$40,7,0)</f>
        <v>1</v>
      </c>
      <c r="BO11" s="925">
        <f>VLOOKUP(BO$1,Octubre!$F$35:$L$40,7,0)</f>
        <v>3</v>
      </c>
      <c r="BP11" s="925">
        <f>VLOOKUP(BP$1,Octubre!$F$35:$L$40,7,0)</f>
        <v>819</v>
      </c>
      <c r="BQ11" s="925">
        <f>VLOOKUP(BQ$1,Octubre!$F$47:$L$57,7,0)</f>
        <v>120</v>
      </c>
      <c r="BR11" s="925">
        <f>VLOOKUP(BR$1,Octubre!$F$47:$L$57,7,0)</f>
        <v>16</v>
      </c>
      <c r="BS11" s="925">
        <f>VLOOKUP(BS$1,Octubre!$F$47:$L$57,7,0)</f>
        <v>72</v>
      </c>
      <c r="BT11" s="925">
        <f>VLOOKUP(BT$1,Octubre!$F$47:$L$57,7,0)</f>
        <v>7</v>
      </c>
      <c r="BU11" s="925">
        <f>VLOOKUP(BU$1,Octubre!$F$47:$L$57,7,0)</f>
        <v>17</v>
      </c>
      <c r="BV11" s="925">
        <f>VLOOKUP(BV$1,Octubre!$F$47:$L$57,7,0)</f>
        <v>0</v>
      </c>
      <c r="BW11" s="925">
        <f>VLOOKUP(BW$1,Octubre!$F$47:$L$57,7,0)</f>
        <v>0</v>
      </c>
      <c r="BX11" s="925">
        <f>VLOOKUP(BX$1,Octubre!$F$47:$L$57,7,0)</f>
        <v>5</v>
      </c>
      <c r="BY11" s="925">
        <f>VLOOKUP(BY$1,Octubre!$F$47:$L$57,7,0)</f>
        <v>0</v>
      </c>
      <c r="BZ11" s="925">
        <f>VLOOKUP(BZ$1,Octubre!$F$47:$L$57,7,0)</f>
        <v>3</v>
      </c>
      <c r="CA11" s="925">
        <f>VLOOKUP(CA$1,Octubre!$F$47:$L$57,7,0)</f>
        <v>2</v>
      </c>
      <c r="CB11" s="925">
        <f>VLOOKUP(Data!CB$1,Octubre!A75:F95,2,0)</f>
        <v>800</v>
      </c>
      <c r="CC11" s="925">
        <f>VLOOKUP(Data!CC$1,Octubre!$A$66:$E$86,3,0)</f>
        <v>647</v>
      </c>
      <c r="CD11" s="925">
        <f>VLOOKUP(Data!CD$1,Octubre!A75:H95,8,0)</f>
        <v>154</v>
      </c>
      <c r="CE11" s="925">
        <f>VLOOKUP(Data!CE$1,Octubre!$A$66:$E$86,4,0)</f>
        <v>7</v>
      </c>
      <c r="CF11" s="925">
        <f>VLOOKUP(Data!CF$1,Octubre!$A$66:$E$86,5,0)</f>
        <v>42</v>
      </c>
      <c r="CG11" s="925">
        <f>Octubre!$C$91</f>
        <v>0</v>
      </c>
      <c r="CH11" s="925">
        <f>Octubre!$D$91</f>
        <v>29</v>
      </c>
      <c r="CI11" s="925">
        <f>Octubre!$E$91</f>
        <v>15</v>
      </c>
      <c r="CJ11" s="925">
        <f>Octubre!$F$91</f>
        <v>14</v>
      </c>
      <c r="CK11" s="925">
        <f>Octubre!$G$91</f>
        <v>9</v>
      </c>
      <c r="CL11" s="925">
        <f>Octubre!$H$91</f>
        <v>2</v>
      </c>
      <c r="CM11" s="925">
        <f>Octubre!$I$91</f>
        <v>2</v>
      </c>
      <c r="CN11" s="925">
        <f>Octubre!$J$91</f>
        <v>0</v>
      </c>
      <c r="CO11" s="925">
        <f>Octubre!C92</f>
        <v>1</v>
      </c>
      <c r="CP11" s="925">
        <f>Octubre!D92</f>
        <v>23</v>
      </c>
      <c r="CQ11" s="925">
        <f>Octubre!E92</f>
        <v>29</v>
      </c>
      <c r="CR11" s="925">
        <f>Octubre!$F$92</f>
        <v>24</v>
      </c>
      <c r="CS11" s="925">
        <f>Octubre!$G$92</f>
        <v>13</v>
      </c>
      <c r="CT11" s="925">
        <f>Octubre!$H$92</f>
        <v>6</v>
      </c>
      <c r="CU11" s="925">
        <f>Octubre!$I$92</f>
        <v>1</v>
      </c>
      <c r="CV11" s="925">
        <f>Octubre!$J$92</f>
        <v>0</v>
      </c>
      <c r="CW11" s="925">
        <f>Octubre!$C$94</f>
        <v>0</v>
      </c>
      <c r="CX11" s="925">
        <f>Octubre!$D$94</f>
        <v>0</v>
      </c>
      <c r="CY11" s="925">
        <f>Octubre!$E$94</f>
        <v>1</v>
      </c>
      <c r="CZ11" s="925">
        <f>Octubre!$F$94</f>
        <v>0</v>
      </c>
      <c r="DA11" s="925">
        <f>Octubre!$G$94</f>
        <v>1</v>
      </c>
      <c r="DB11" s="925">
        <f>Octubre!$H$94</f>
        <v>0</v>
      </c>
      <c r="DC11" s="925">
        <f>Octubre!$I$94</f>
        <v>0</v>
      </c>
      <c r="DD11" s="925">
        <f>Octubre!$J$94</f>
        <v>0</v>
      </c>
      <c r="DE11" s="925">
        <f>Octubre!$C$95</f>
        <v>1</v>
      </c>
      <c r="DF11" s="925">
        <f>Octubre!$D$95</f>
        <v>52</v>
      </c>
      <c r="DG11" s="925">
        <f>Octubre!$E$95</f>
        <v>44</v>
      </c>
      <c r="DH11" s="925">
        <f>Octubre!$F$95</f>
        <v>35</v>
      </c>
      <c r="DI11" s="925">
        <f>Octubre!$G$95</f>
        <v>23</v>
      </c>
      <c r="DJ11" s="925">
        <f>Octubre!$H$95</f>
        <v>8</v>
      </c>
      <c r="DK11" s="925">
        <f>Octubre!$I$95</f>
        <v>3</v>
      </c>
      <c r="DL11" s="925">
        <f>Octubre!$J$95</f>
        <v>0</v>
      </c>
      <c r="DM11" s="925">
        <f>Octubre!$C$96</f>
        <v>0</v>
      </c>
      <c r="DN11" s="925">
        <f>Octubre!$D$96</f>
        <v>0</v>
      </c>
      <c r="DO11" s="925">
        <f>Octubre!$E$96</f>
        <v>1</v>
      </c>
      <c r="DP11" s="925">
        <f>Octubre!$F$96</f>
        <v>3</v>
      </c>
      <c r="DQ11" s="925">
        <f>Octubre!$G$96</f>
        <v>0</v>
      </c>
      <c r="DR11" s="925">
        <f>Octubre!$H$96</f>
        <v>0</v>
      </c>
      <c r="DS11" s="925">
        <f>Octubre!$I$96</f>
        <v>0</v>
      </c>
      <c r="DT11" s="925">
        <f>Octubre!J$96</f>
        <v>0</v>
      </c>
      <c r="DU11" s="925">
        <f>Octubre!C$98</f>
        <v>0</v>
      </c>
      <c r="DV11" s="925">
        <f>Octubre!$D$98</f>
        <v>4</v>
      </c>
      <c r="DW11" s="925">
        <f>Octubre!$E$98</f>
        <v>7</v>
      </c>
      <c r="DX11" s="925">
        <f>Octubre!$F$98</f>
        <v>9</v>
      </c>
      <c r="DY11" s="925">
        <f>Octubre!$G$98</f>
        <v>11</v>
      </c>
      <c r="DZ11" s="925">
        <f>Octubre!$H$98</f>
        <v>3</v>
      </c>
      <c r="EA11" s="925">
        <f>Octubre!$I$98</f>
        <v>0</v>
      </c>
      <c r="EB11" s="925">
        <f>Octubre!$J$98</f>
        <v>0</v>
      </c>
      <c r="EC11" s="925">
        <f>Octubre!$C$99</f>
        <v>0</v>
      </c>
      <c r="ED11" s="925">
        <f>Octubre!$D$99</f>
        <v>3</v>
      </c>
      <c r="EE11" s="925">
        <f>Octubre!$E$99</f>
        <v>9</v>
      </c>
      <c r="EF11" s="925">
        <f>Octubre!$F$99</f>
        <v>3</v>
      </c>
      <c r="EG11" s="925">
        <f>Octubre!$G$99</f>
        <v>3</v>
      </c>
      <c r="EH11" s="925">
        <f>Octubre!$H$99</f>
        <v>0</v>
      </c>
      <c r="EI11" s="925">
        <f>Octubre!$I$99</f>
        <v>0</v>
      </c>
      <c r="EJ11" s="925">
        <f>Octubre!$J$99</f>
        <v>0</v>
      </c>
      <c r="EK11" s="925">
        <f>VLOOKUP(EK$1,Octubre!$A$102:$G$113,6,0)</f>
        <v>0</v>
      </c>
      <c r="EL11" s="925">
        <f>VLOOKUP(EL$1,Octubre!$A$102:$G$113,6,0)</f>
        <v>0</v>
      </c>
      <c r="EM11" s="925">
        <f>VLOOKUP(EM$1,Octubre!$A$102:$G$113,6,0)</f>
        <v>0</v>
      </c>
      <c r="EN11" s="925">
        <f>VLOOKUP(EN$1,Octubre!$A$102:$G$113,6,0)</f>
        <v>0</v>
      </c>
      <c r="EO11" s="925">
        <f>VLOOKUP(EO$1,Octubre!$A$102:$G$113,6,0)</f>
        <v>0</v>
      </c>
      <c r="EP11" s="925">
        <f>VLOOKUP(EP$1,Octubre!$A$102:$G$113,6,0)</f>
        <v>0</v>
      </c>
      <c r="EQ11" s="925">
        <f>VLOOKUP(EQ$1,Octubre!$A$102:$G$113,6,0)</f>
        <v>0</v>
      </c>
      <c r="ER11" s="925">
        <f>VLOOKUP(ER$1,Octubre!$A$102:$G$113,6,0)</f>
        <v>0</v>
      </c>
      <c r="ES11" s="925">
        <f>VLOOKUP(ES$1,Octubre!$A$102:$G$113,6,0)</f>
        <v>0</v>
      </c>
      <c r="ET11" s="925">
        <f>VLOOKUP(ET$1,Octubre!$A$102:$G$113,6,0)</f>
        <v>0</v>
      </c>
      <c r="EU11" s="925">
        <f>VLOOKUP(EU$1,Octubre!$A$102:$G$113,6,0)</f>
        <v>0</v>
      </c>
      <c r="EV11" s="925">
        <f>VLOOKUP(EV$1,Octubre!$A$102:$G$113,6,0)</f>
        <v>0</v>
      </c>
      <c r="EW11" s="925">
        <f>VLOOKUP(EW$1,Octubre!$A$13:$D$50,4,0)</f>
        <v>764</v>
      </c>
      <c r="EX11" s="925">
        <f>VLOOKUP(EX$1,Octubre!$A$13:$D$50,4,0)</f>
        <v>0</v>
      </c>
      <c r="EY11" s="925">
        <f>VLOOKUP(EY$1,Octubre!$A$13:$D$50,4,0)</f>
        <v>75</v>
      </c>
      <c r="EZ11" s="925">
        <f>VLOOKUP(EZ$1,Octubre!$A$13:$D$50,4,0)</f>
        <v>518</v>
      </c>
      <c r="FA11" s="925">
        <f>VLOOKUP(FA$1,Octubre!$A$13:$D$50,4,0)</f>
        <v>779</v>
      </c>
      <c r="FB11" s="925">
        <f>VLOOKUP(FB$1,Octubre!$F$35:$L$43,7,0)</f>
        <v>10</v>
      </c>
      <c r="FC11" s="925">
        <f>VLOOKUP(FC$1,Octubre!$F$35:$L$43,7,0)</f>
        <v>4</v>
      </c>
      <c r="FD11" s="925">
        <f>VLOOKUP(FD$1,Octubre!$F$35:$L$43,7,0)</f>
        <v>34</v>
      </c>
      <c r="FF11" s="924">
        <f t="shared" si="0"/>
        <v>97</v>
      </c>
      <c r="FG11" s="924" t="str">
        <f t="shared" si="1"/>
        <v>Digitado</v>
      </c>
    </row>
    <row r="12" spans="1:163" s="924" customFormat="1" x14ac:dyDescent="0.25">
      <c r="A12" s="923" t="str">
        <f>Noviembre!$B$7</f>
        <v>O</v>
      </c>
      <c r="B12" s="924" t="str">
        <f>Noviembre!$E$7</f>
        <v>SANTO_DOMINGO</v>
      </c>
      <c r="C12" s="924" t="str">
        <f>Noviembre!$B$8</f>
        <v>HOSPITAL GENERAL DR. VINICIO CALVENTI</v>
      </c>
      <c r="D12" s="924">
        <f>Noviembre!$G$8</f>
        <v>6867307</v>
      </c>
      <c r="E12" s="925">
        <f>Noviembre!$G$9</f>
        <v>2024</v>
      </c>
      <c r="F12" s="926" t="str">
        <f>Noviembre!$B$9</f>
        <v>Noviembre</v>
      </c>
      <c r="G12" s="925">
        <f>VLOOKUP(G$1,Noviembre!$A$13:$D$50,4,0)</f>
        <v>0</v>
      </c>
      <c r="H12" s="925">
        <f>VLOOKUP(H$1,Noviembre!$A$13:$D$50,4,0)</f>
        <v>868</v>
      </c>
      <c r="I12" s="925">
        <f>VLOOKUP(I$1,Noviembre!$A$13:$D$50,4,0)</f>
        <v>922</v>
      </c>
      <c r="J12" s="925">
        <f>VLOOKUP(J$1,Noviembre!$A$13:$D$50,4,0)</f>
        <v>517</v>
      </c>
      <c r="K12" s="925">
        <f>VLOOKUP(K$1,Noviembre!$A$13:$D$50,4,0)</f>
        <v>532</v>
      </c>
      <c r="L12" s="925">
        <f>VLOOKUP(L$1,Noviembre!$A$13:$D$50,4,0)</f>
        <v>465</v>
      </c>
      <c r="M12" s="925">
        <f>VLOOKUP(M$1,Noviembre!$A$13:$D$50,4,0)</f>
        <v>0</v>
      </c>
      <c r="N12" s="925">
        <f>VLOOKUP(N$1,Noviembre!$A$13:$D$50,4,0)</f>
        <v>394</v>
      </c>
      <c r="O12" s="925">
        <f>VLOOKUP(O$1,Noviembre!$A$13:$D$50,4,0)</f>
        <v>148</v>
      </c>
      <c r="P12" s="925">
        <f>VLOOKUP(P$1,Noviembre!$A$13:$D$50,4,0)</f>
        <v>229</v>
      </c>
      <c r="Q12" s="925">
        <f>VLOOKUP(Q$1,Noviembre!$A$13:$D$50,4,0)</f>
        <v>248</v>
      </c>
      <c r="R12" s="925">
        <f>VLOOKUP(R$1,Noviembre!$A$13:$D$50,4,0)</f>
        <v>853</v>
      </c>
      <c r="S12" s="925">
        <f>VLOOKUP(S$1,Noviembre!$A$13:$D$50,4,0)</f>
        <v>249</v>
      </c>
      <c r="T12" s="925">
        <f>VLOOKUP(T$1,Noviembre!$A$13:$D$50,4,0)</f>
        <v>119</v>
      </c>
      <c r="U12" s="925">
        <f>VLOOKUP(U$1,Noviembre!$A$13:$D$50,4,0)</f>
        <v>255</v>
      </c>
      <c r="V12" s="925">
        <f>VLOOKUP(V$1,Noviembre!$A$13:$D$50,4,0)</f>
        <v>204</v>
      </c>
      <c r="W12" s="925">
        <f>VLOOKUP(W$1,Noviembre!$A$13:$D$50,4,0)</f>
        <v>0</v>
      </c>
      <c r="X12" s="925">
        <f>VLOOKUP(X$1,Noviembre!$A$13:$D$50,4,0)</f>
        <v>414</v>
      </c>
      <c r="Y12" s="925">
        <f>VLOOKUP(Y$1,Noviembre!$A$13:$D$50,4,0)</f>
        <v>526</v>
      </c>
      <c r="Z12" s="925">
        <f>VLOOKUP(Z$1,Noviembre!$A$13:$D$50,4,0)</f>
        <v>175</v>
      </c>
      <c r="AA12" s="925">
        <f>VLOOKUP(AA$1,Noviembre!$A$13:$D$50,4,0)</f>
        <v>369</v>
      </c>
      <c r="AB12" s="925">
        <f>VLOOKUP(AB$1,Noviembre!$A$13:$D$50,4,0)</f>
        <v>620</v>
      </c>
      <c r="AC12" s="925">
        <f>VLOOKUP(AC$1,Noviembre!$A$13:$D$50,4,0)</f>
        <v>494</v>
      </c>
      <c r="AD12" s="925">
        <f>VLOOKUP(AD$1,Noviembre!$A$13:$D$50,4,0)</f>
        <v>372</v>
      </c>
      <c r="AE12" s="925">
        <f>VLOOKUP(AE$1,Noviembre!$A$13:$D$50,4,0)</f>
        <v>276</v>
      </c>
      <c r="AF12" s="925">
        <f>VLOOKUP(AF$1,Noviembre!$A$13:$D$50,4,0)</f>
        <v>214</v>
      </c>
      <c r="AG12" s="925">
        <f>VLOOKUP(AG$1,Noviembre!$A$13:$D$50,4,0)</f>
        <v>180</v>
      </c>
      <c r="AH12" s="925">
        <f>VLOOKUP(AH$1,Noviembre!$A$13:$D$50,4,0)</f>
        <v>46</v>
      </c>
      <c r="AI12" s="925">
        <f>VLOOKUP(AI$1,Noviembre!$A$13:$D$50,4,0)</f>
        <v>96</v>
      </c>
      <c r="AJ12" s="925">
        <f>VLOOKUP(AJ$1,Noviembre!$A$13:$D$50,4,0)</f>
        <v>51</v>
      </c>
      <c r="AK12" s="925">
        <f>VLOOKUP(AK$1,Noviembre!$A$13:$D$50,4,0)</f>
        <v>84</v>
      </c>
      <c r="AL12" s="925">
        <f>VLOOKUP(AL$1,Noviembre!$A$13:$D$50,4,0)</f>
        <v>84</v>
      </c>
      <c r="AM12" s="925">
        <f>VLOOKUP(AM$1,Noviembre!$A$13:$D$50,4,0)</f>
        <v>574</v>
      </c>
      <c r="AN12" s="925">
        <f>VLOOKUP(AN$1,Noviembre!$A$13:$D$52,4,0)</f>
        <v>5372</v>
      </c>
      <c r="AO12" s="925">
        <f>VLOOKUP(AO$1,Noviembre!$F$13:$L$34,7,0)</f>
        <v>410</v>
      </c>
      <c r="AP12" s="925">
        <f>VLOOKUP(AP$1,Noviembre!$F$13:$L$34,7,0)</f>
        <v>2841</v>
      </c>
      <c r="AQ12" s="925">
        <f>VLOOKUP(AQ$1,Noviembre!$F$13:$L$34,7,0)</f>
        <v>1580</v>
      </c>
      <c r="AR12" s="925">
        <f>VLOOKUP(AR$1,Noviembre!$F$13:$L$34,7,0)</f>
        <v>0</v>
      </c>
      <c r="AS12" s="925">
        <f>VLOOKUP(AS$1,Noviembre!$F$13:$L$34,7,0)</f>
        <v>0</v>
      </c>
      <c r="AT12" s="925">
        <f>VLOOKUP(AT$1,Noviembre!$F$13:$L$34,7,0)</f>
        <v>0</v>
      </c>
      <c r="AU12" s="925">
        <f>VLOOKUP(AU$1,Noviembre!$F$13:$L$34,7,0)</f>
        <v>0</v>
      </c>
      <c r="AV12" s="925">
        <f>VLOOKUP(AV$1,Noviembre!$F$13:$L$34,7,0)</f>
        <v>0</v>
      </c>
      <c r="AW12" s="925">
        <f>VLOOKUP(AW$1,Noviembre!$F$13:$L$34,7,0)</f>
        <v>0</v>
      </c>
      <c r="AX12" s="925">
        <f>VLOOKUP(AX$1,Noviembre!$F$13:$L$34,7,0)</f>
        <v>906</v>
      </c>
      <c r="AY12" s="925">
        <f>VLOOKUP(AY$1,Noviembre!$F$13:$L$34,7,0)</f>
        <v>32</v>
      </c>
      <c r="AZ12" s="925">
        <f>VLOOKUP(AZ$1,Noviembre!$F$13:$L$34,7,0)</f>
        <v>0</v>
      </c>
      <c r="BA12" s="925">
        <f>VLOOKUP(BA$1,Noviembre!$F$13:$L$34,7,0)</f>
        <v>0</v>
      </c>
      <c r="BB12" s="925">
        <f>VLOOKUP(BB$1,Noviembre!$F$13:$L$34,7,0)</f>
        <v>0</v>
      </c>
      <c r="BC12" s="925">
        <f>VLOOKUP(BC$1,Noviembre!$F$13:$L$34,7,0)</f>
        <v>0</v>
      </c>
      <c r="BD12" s="925">
        <f>VLOOKUP(BD$1,Noviembre!$F$13:$L$34,7,0)</f>
        <v>0</v>
      </c>
      <c r="BE12" s="925">
        <f>VLOOKUP(BE$1,Noviembre!$F$13:$L$34,7,0)</f>
        <v>244</v>
      </c>
      <c r="BF12" s="925">
        <f>VLOOKUP(BF$1,Noviembre!$F$13:$L$34,7,0)</f>
        <v>155</v>
      </c>
      <c r="BG12" s="925">
        <f>VLOOKUP(BG$1,Noviembre!$F$13:$L$34,7,0)</f>
        <v>25657</v>
      </c>
      <c r="BH12" s="925">
        <f>VLOOKUP(BH$1,Noviembre!$F$13:$L$34,7,0)</f>
        <v>0</v>
      </c>
      <c r="BI12" s="925">
        <f>VLOOKUP(BI$1,Noviembre!$F$13:$L$34,7,0)</f>
        <v>0</v>
      </c>
      <c r="BJ12" s="925">
        <f>VLOOKUP(BJ$1,Noviembre!$F$13:$L$34,7,0)</f>
        <v>0</v>
      </c>
      <c r="BK12" s="925">
        <f>VLOOKUP(BK$1,Noviembre!$F$35:$L$40,7,0)</f>
        <v>5</v>
      </c>
      <c r="BL12" s="925">
        <f>VLOOKUP(BL$1,Noviembre!$F$35:$L$40,7,0)</f>
        <v>151</v>
      </c>
      <c r="BM12" s="925">
        <f>VLOOKUP(BM$1,Noviembre!$F$35:$L$40,7,0)</f>
        <v>204</v>
      </c>
      <c r="BN12" s="925">
        <f>VLOOKUP(BN$1,Noviembre!$F$35:$L$40,7,0)</f>
        <v>0</v>
      </c>
      <c r="BO12" s="925">
        <f>VLOOKUP(BO$1,Noviembre!$F$35:$L$40,7,0)</f>
        <v>4</v>
      </c>
      <c r="BP12" s="925">
        <f>VLOOKUP(BP$1,Noviembre!$F$35:$L$40,7,0)</f>
        <v>650</v>
      </c>
      <c r="BQ12" s="925">
        <f>VLOOKUP(BQ$1,Noviembre!$F$47:$L$57,7,0)</f>
        <v>73</v>
      </c>
      <c r="BR12" s="925">
        <f>VLOOKUP(BR$1,Noviembre!$F$47:$L$57,7,0)</f>
        <v>25</v>
      </c>
      <c r="BS12" s="925">
        <f>VLOOKUP(BS$1,Noviembre!$F$47:$L$57,7,0)</f>
        <v>60</v>
      </c>
      <c r="BT12" s="925">
        <f>VLOOKUP(BT$1,Noviembre!$F$47:$L$57,7,0)</f>
        <v>14</v>
      </c>
      <c r="BU12" s="925">
        <f>VLOOKUP(BU$1,Noviembre!$F$47:$L$57,7,0)</f>
        <v>20</v>
      </c>
      <c r="BV12" s="925">
        <f>VLOOKUP(BV$1,Noviembre!$F$47:$L$57,7,0)</f>
        <v>0</v>
      </c>
      <c r="BW12" s="925">
        <f>VLOOKUP(BW$1,Noviembre!$F$47:$L$57,7,0)</f>
        <v>0</v>
      </c>
      <c r="BX12" s="925">
        <f>VLOOKUP(BX$1,Noviembre!$F$47:$L$57,7,0)</f>
        <v>9</v>
      </c>
      <c r="BY12" s="925">
        <f>VLOOKUP(BY$1,Noviembre!$F$47:$L$57,7,0)</f>
        <v>0</v>
      </c>
      <c r="BZ12" s="925">
        <f>VLOOKUP(BZ$1,Noviembre!$F$47:$L$57,7,0)</f>
        <v>1</v>
      </c>
      <c r="CA12" s="925">
        <f>VLOOKUP(CA$1,Noviembre!$F$47:$L$57,7,0)</f>
        <v>4</v>
      </c>
      <c r="CB12" s="925">
        <f>VLOOKUP(Data!CB$1,Noviembre!A76:F96,2,0)</f>
        <v>738</v>
      </c>
      <c r="CC12" s="925">
        <f>VLOOKUP(Data!CC$1,Noviembre!$A$66:$E$86,3,0)</f>
        <v>582</v>
      </c>
      <c r="CD12" s="925">
        <f>VLOOKUP(Data!CD$1,Noviembre!A76:H96,8,0)</f>
        <v>153</v>
      </c>
      <c r="CE12" s="925">
        <f>VLOOKUP(Data!CE$1,Noviembre!$A$66:$E$86,4,0)</f>
        <v>3</v>
      </c>
      <c r="CF12" s="925">
        <f>VLOOKUP(Data!CF$1,Noviembre!$A$66:$E$86,5,0)</f>
        <v>61</v>
      </c>
      <c r="CG12" s="925">
        <f>Noviembre!$C$91</f>
        <v>1</v>
      </c>
      <c r="CH12" s="925">
        <f>Noviembre!$D$91</f>
        <v>15</v>
      </c>
      <c r="CI12" s="925">
        <f>Noviembre!$E$91</f>
        <v>17</v>
      </c>
      <c r="CJ12" s="925">
        <f>Noviembre!$F$91</f>
        <v>22</v>
      </c>
      <c r="CK12" s="925">
        <f>Noviembre!$G$91</f>
        <v>9</v>
      </c>
      <c r="CL12" s="925">
        <f>Noviembre!$H$91</f>
        <v>6</v>
      </c>
      <c r="CM12" s="925">
        <f>Noviembre!$I$91</f>
        <v>1</v>
      </c>
      <c r="CN12" s="925">
        <f>Noviembre!$J$91</f>
        <v>0</v>
      </c>
      <c r="CO12" s="925">
        <f>Noviembre!C92</f>
        <v>1</v>
      </c>
      <c r="CP12" s="925">
        <f>Noviembre!D92</f>
        <v>16</v>
      </c>
      <c r="CQ12" s="925">
        <f>Noviembre!E92</f>
        <v>29</v>
      </c>
      <c r="CR12" s="925">
        <f>Noviembre!$F$92</f>
        <v>21</v>
      </c>
      <c r="CS12" s="925">
        <f>Noviembre!$G$92</f>
        <v>20</v>
      </c>
      <c r="CT12" s="925">
        <f>Noviembre!$H$92</f>
        <v>6</v>
      </c>
      <c r="CU12" s="925">
        <f>Noviembre!$I$92</f>
        <v>0</v>
      </c>
      <c r="CV12" s="925">
        <f>Noviembre!$J$92</f>
        <v>0</v>
      </c>
      <c r="CW12" s="925">
        <f>Noviembre!$C$94</f>
        <v>0</v>
      </c>
      <c r="CX12" s="925">
        <f>Noviembre!$D$94</f>
        <v>1</v>
      </c>
      <c r="CY12" s="925">
        <f>Noviembre!$E$94</f>
        <v>0</v>
      </c>
      <c r="CZ12" s="925">
        <f>Noviembre!$F$94</f>
        <v>0</v>
      </c>
      <c r="DA12" s="925">
        <f>Noviembre!$G$94</f>
        <v>0</v>
      </c>
      <c r="DB12" s="925">
        <f>Noviembre!$H$94</f>
        <v>0</v>
      </c>
      <c r="DC12" s="925">
        <f>Noviembre!$I$94</f>
        <v>0</v>
      </c>
      <c r="DD12" s="925">
        <f>Noviembre!$J$94</f>
        <v>0</v>
      </c>
      <c r="DE12" s="925">
        <f>Noviembre!$C$95</f>
        <v>2</v>
      </c>
      <c r="DF12" s="925">
        <f>Noviembre!$D$95</f>
        <v>29</v>
      </c>
      <c r="DG12" s="925">
        <f>Noviembre!$E$95</f>
        <v>46</v>
      </c>
      <c r="DH12" s="925">
        <f>Noviembre!$F$95</f>
        <v>43</v>
      </c>
      <c r="DI12" s="925">
        <f>Noviembre!$G$95</f>
        <v>28</v>
      </c>
      <c r="DJ12" s="925">
        <f>Noviembre!$H$95</f>
        <v>12</v>
      </c>
      <c r="DK12" s="925">
        <f>Noviembre!$I$95</f>
        <v>1</v>
      </c>
      <c r="DL12" s="925">
        <f>Noviembre!$J$95</f>
        <v>0</v>
      </c>
      <c r="DM12" s="925">
        <f>Noviembre!$C$96</f>
        <v>0</v>
      </c>
      <c r="DN12" s="925">
        <f>Noviembre!$D$96</f>
        <v>2</v>
      </c>
      <c r="DO12" s="925">
        <f>Noviembre!$E$96</f>
        <v>0</v>
      </c>
      <c r="DP12" s="925">
        <f>Noviembre!$F$96</f>
        <v>0</v>
      </c>
      <c r="DQ12" s="925">
        <f>Noviembre!$G$96</f>
        <v>1</v>
      </c>
      <c r="DR12" s="925">
        <f>Noviembre!$H$96</f>
        <v>0</v>
      </c>
      <c r="DS12" s="925">
        <f>Noviembre!$I$96</f>
        <v>0</v>
      </c>
      <c r="DT12" s="925">
        <f>Noviembre!J$96</f>
        <v>0</v>
      </c>
      <c r="DU12" s="925">
        <f>Noviembre!C$98</f>
        <v>1</v>
      </c>
      <c r="DV12" s="925">
        <f>Noviembre!$D$98</f>
        <v>1</v>
      </c>
      <c r="DW12" s="925">
        <f>Noviembre!$E$98</f>
        <v>12</v>
      </c>
      <c r="DX12" s="925">
        <f>Noviembre!$F$98</f>
        <v>6</v>
      </c>
      <c r="DY12" s="925">
        <f>Noviembre!$G$98</f>
        <v>3</v>
      </c>
      <c r="DZ12" s="925">
        <f>Noviembre!$H$98</f>
        <v>1</v>
      </c>
      <c r="EA12" s="925">
        <f>Noviembre!$I$98</f>
        <v>0</v>
      </c>
      <c r="EB12" s="925">
        <f>Noviembre!$J$98</f>
        <v>0</v>
      </c>
      <c r="EC12" s="925">
        <f>Noviembre!$C$99</f>
        <v>0</v>
      </c>
      <c r="ED12" s="925">
        <f>Noviembre!$D$99</f>
        <v>3</v>
      </c>
      <c r="EE12" s="925">
        <f>Noviembre!$E$99</f>
        <v>4</v>
      </c>
      <c r="EF12" s="925">
        <f>Noviembre!$F$99</f>
        <v>3</v>
      </c>
      <c r="EG12" s="925">
        <f>Noviembre!$G$99</f>
        <v>3</v>
      </c>
      <c r="EH12" s="925">
        <f>Noviembre!$H$99</f>
        <v>1</v>
      </c>
      <c r="EI12" s="925">
        <f>Noviembre!$I$99</f>
        <v>0</v>
      </c>
      <c r="EJ12" s="925">
        <f>Noviembre!$J$99</f>
        <v>0</v>
      </c>
      <c r="EK12" s="925">
        <f>VLOOKUP(EK$1,Noviembre!$A$102:$G$113,6,0)</f>
        <v>0</v>
      </c>
      <c r="EL12" s="925">
        <f>VLOOKUP(EL$1,Noviembre!$A$102:$G$113,6,0)</f>
        <v>0</v>
      </c>
      <c r="EM12" s="925">
        <f>VLOOKUP(EM$1,Noviembre!$A$102:$G$113,6,0)</f>
        <v>0</v>
      </c>
      <c r="EN12" s="925">
        <f>VLOOKUP(EN$1,Noviembre!$A$102:$G$113,6,0)</f>
        <v>0</v>
      </c>
      <c r="EO12" s="925">
        <f>VLOOKUP(EO$1,Noviembre!$A$102:$G$113,6,0)</f>
        <v>0</v>
      </c>
      <c r="EP12" s="925">
        <f>VLOOKUP(EP$1,Noviembre!$A$102:$G$113,6,0)</f>
        <v>0</v>
      </c>
      <c r="EQ12" s="925">
        <f>VLOOKUP(EQ$1,Noviembre!$A$102:$G$113,6,0)</f>
        <v>0</v>
      </c>
      <c r="ER12" s="925">
        <f>VLOOKUP(ER$1,Noviembre!$A$102:$G$113,6,0)</f>
        <v>0</v>
      </c>
      <c r="ES12" s="925">
        <f>VLOOKUP(ES$1,Noviembre!$A$102:$G$113,6,0)</f>
        <v>0</v>
      </c>
      <c r="ET12" s="925">
        <f>VLOOKUP(ET$1,Noviembre!$A$102:$G$113,6,0)</f>
        <v>0</v>
      </c>
      <c r="EU12" s="925">
        <f>VLOOKUP(EU$1,Noviembre!$A$102:$G$113,6,0)</f>
        <v>0</v>
      </c>
      <c r="EV12" s="925">
        <f>VLOOKUP(EV$1,Noviembre!$A$102:$G$113,6,0)</f>
        <v>0</v>
      </c>
      <c r="EW12" s="925">
        <f>VLOOKUP(EW$1,Noviembre!$A$13:$D$50,4,0)</f>
        <v>488</v>
      </c>
      <c r="EX12" s="925">
        <f>VLOOKUP(EX$1,Noviembre!$A$13:$D$50,4,0)</f>
        <v>0</v>
      </c>
      <c r="EY12" s="925">
        <f>VLOOKUP(EY$1,Noviembre!$A$13:$D$50,4,0)</f>
        <v>49</v>
      </c>
      <c r="EZ12" s="925">
        <f>VLOOKUP(EZ$1,Noviembre!$A$13:$D$50,4,0)</f>
        <v>513</v>
      </c>
      <c r="FA12" s="925">
        <f>VLOOKUP(FA$1,Noviembre!$A$13:$D$50,4,0)</f>
        <v>524</v>
      </c>
      <c r="FB12" s="925">
        <f>VLOOKUP(FB$1,Noviembre!$F$35:$L$43,7,0)</f>
        <v>3</v>
      </c>
      <c r="FC12" s="925">
        <f>VLOOKUP(FC$1,Noviembre!$F$35:$L$43,7,0)</f>
        <v>7</v>
      </c>
      <c r="FD12" s="925">
        <f>VLOOKUP(FD$1,Noviembre!$F$35:$L$43,7,0)</f>
        <v>164</v>
      </c>
      <c r="FF12" s="924">
        <f t="shared" si="0"/>
        <v>98</v>
      </c>
      <c r="FG12" s="924" t="str">
        <f t="shared" si="1"/>
        <v>Digitado</v>
      </c>
    </row>
    <row r="13" spans="1:163" s="924" customFormat="1" x14ac:dyDescent="0.25">
      <c r="A13" s="923" t="str">
        <f>Diciembre!$B$7</f>
        <v>O</v>
      </c>
      <c r="B13" s="924" t="str">
        <f>Diciembre!$E$7</f>
        <v>SANTO_DOMINGO</v>
      </c>
      <c r="C13" s="924" t="str">
        <f>Diciembre!$B$8</f>
        <v>HOSPITAL GENERAL DR. VINICIO CALVENTI</v>
      </c>
      <c r="D13" s="924">
        <f>Diciembre!$G$8</f>
        <v>6867307</v>
      </c>
      <c r="E13" s="925">
        <f>Diciembre!$G$9</f>
        <v>2024</v>
      </c>
      <c r="F13" s="926" t="str">
        <f>Diciembre!$B$9</f>
        <v>Diciembre</v>
      </c>
      <c r="G13" s="925">
        <f>VLOOKUP(G$1,Diciembre!$A$13:$D$50,4,0)</f>
        <v>0</v>
      </c>
      <c r="H13" s="925">
        <f>VLOOKUP(H$1,Diciembre!$A$13:$D$50,4,0)</f>
        <v>721</v>
      </c>
      <c r="I13" s="925">
        <f>VLOOKUP(I$1,Diciembre!$A$13:$D$50,4,0)</f>
        <v>595</v>
      </c>
      <c r="J13" s="925">
        <f>VLOOKUP(J$1,Diciembre!$A$13:$D$50,4,0)</f>
        <v>407</v>
      </c>
      <c r="K13" s="925">
        <f>VLOOKUP(K$1,Diciembre!$A$13:$D$50,4,0)</f>
        <v>343</v>
      </c>
      <c r="L13" s="925">
        <f>VLOOKUP(L$1,Diciembre!$A$13:$D$50,4,0)</f>
        <v>335</v>
      </c>
      <c r="M13" s="925">
        <f>VLOOKUP(M$1,Diciembre!$A$13:$D$50,4,0)</f>
        <v>0</v>
      </c>
      <c r="N13" s="925">
        <f>VLOOKUP(N$1,Diciembre!$A$13:$D$50,4,0)</f>
        <v>262</v>
      </c>
      <c r="O13" s="925">
        <f>VLOOKUP(O$1,Diciembre!$A$13:$D$50,4,0)</f>
        <v>134</v>
      </c>
      <c r="P13" s="925">
        <f>VLOOKUP(P$1,Diciembre!$A$13:$D$50,4,0)</f>
        <v>172</v>
      </c>
      <c r="Q13" s="925">
        <f>VLOOKUP(Q$1,Diciembre!$A$13:$D$50,4,0)</f>
        <v>122</v>
      </c>
      <c r="R13" s="925">
        <f>VLOOKUP(R$1,Diciembre!$A$13:$D$50,4,0)</f>
        <v>496</v>
      </c>
      <c r="S13" s="925">
        <f>VLOOKUP(S$1,Diciembre!$A$13:$D$50,4,0)</f>
        <v>198</v>
      </c>
      <c r="T13" s="925">
        <f>VLOOKUP(T$1,Diciembre!$A$13:$D$50,4,0)</f>
        <v>64</v>
      </c>
      <c r="U13" s="925">
        <f>VLOOKUP(U$1,Diciembre!$A$13:$D$50,4,0)</f>
        <v>113</v>
      </c>
      <c r="V13" s="925">
        <f>VLOOKUP(V$1,Diciembre!$A$13:$D$50,4,0)</f>
        <v>147</v>
      </c>
      <c r="W13" s="925">
        <f>VLOOKUP(W$1,Diciembre!$A$13:$D$50,4,0)</f>
        <v>0</v>
      </c>
      <c r="X13" s="925">
        <f>VLOOKUP(X$1,Diciembre!$A$13:$D$50,4,0)</f>
        <v>263</v>
      </c>
      <c r="Y13" s="925">
        <f>VLOOKUP(Y$1,Diciembre!$A$13:$D$50,4,0)</f>
        <v>541</v>
      </c>
      <c r="Z13" s="925">
        <f>VLOOKUP(Z$1,Diciembre!$A$13:$D$50,4,0)</f>
        <v>120</v>
      </c>
      <c r="AA13" s="925">
        <f>VLOOKUP(AA$1,Diciembre!$A$13:$D$50,4,0)</f>
        <v>205</v>
      </c>
      <c r="AB13" s="925">
        <f>VLOOKUP(AB$1,Diciembre!$A$13:$D$50,4,0)</f>
        <v>425</v>
      </c>
      <c r="AC13" s="925">
        <f>VLOOKUP(AC$1,Diciembre!$A$13:$D$50,4,0)</f>
        <v>381</v>
      </c>
      <c r="AD13" s="925">
        <f>VLOOKUP(AD$1,Diciembre!$A$13:$D$50,4,0)</f>
        <v>302</v>
      </c>
      <c r="AE13" s="925">
        <f>VLOOKUP(AE$1,Diciembre!$A$13:$D$50,4,0)</f>
        <v>198</v>
      </c>
      <c r="AF13" s="925">
        <f>VLOOKUP(AF$1,Diciembre!$A$13:$D$50,4,0)</f>
        <v>239</v>
      </c>
      <c r="AG13" s="925">
        <f>VLOOKUP(AG$1,Diciembre!$A$13:$D$50,4,0)</f>
        <v>153</v>
      </c>
      <c r="AH13" s="925">
        <f>VLOOKUP(AH$1,Diciembre!$A$13:$D$50,4,0)</f>
        <v>27</v>
      </c>
      <c r="AI13" s="925">
        <f>VLOOKUP(AI$1,Diciembre!$A$13:$D$50,4,0)</f>
        <v>51</v>
      </c>
      <c r="AJ13" s="925">
        <f>VLOOKUP(AJ$1,Diciembre!$A$13:$D$50,4,0)</f>
        <v>22</v>
      </c>
      <c r="AK13" s="925">
        <f>VLOOKUP(AK$1,Diciembre!$A$13:$D$50,4,0)</f>
        <v>62</v>
      </c>
      <c r="AL13" s="925">
        <f>VLOOKUP(AL$1,Diciembre!$A$13:$D$50,4,0)</f>
        <v>61</v>
      </c>
      <c r="AM13" s="925">
        <f>VLOOKUP(AM$1,Diciembre!$A$13:$D$50,4,0)</f>
        <v>366</v>
      </c>
      <c r="AN13" s="925">
        <f>VLOOKUP(AN$1,Diciembre!$A$13:$D$52,4,0)</f>
        <v>4896</v>
      </c>
      <c r="AO13" s="925">
        <f>VLOOKUP(AO$1,Diciembre!$F$13:$L$34,7,0)</f>
        <v>265</v>
      </c>
      <c r="AP13" s="925">
        <f>VLOOKUP(AP$1,Diciembre!$F$13:$L$34,7,0)</f>
        <v>0</v>
      </c>
      <c r="AQ13" s="925">
        <f>VLOOKUP(AQ$1,Diciembre!$F$13:$L$34,7,0)</f>
        <v>0</v>
      </c>
      <c r="AR13" s="925">
        <f>VLOOKUP(AR$1,Diciembre!$F$13:$L$34,7,0)</f>
        <v>0</v>
      </c>
      <c r="AS13" s="925">
        <f>VLOOKUP(AS$1,Diciembre!$F$13:$L$34,7,0)</f>
        <v>0</v>
      </c>
      <c r="AT13" s="925">
        <f>VLOOKUP(AT$1,Diciembre!$F$13:$L$34,7,0)</f>
        <v>0</v>
      </c>
      <c r="AU13" s="925">
        <f>VLOOKUP(AU$1,Diciembre!$F$13:$L$34,7,0)</f>
        <v>0</v>
      </c>
      <c r="AV13" s="925">
        <f>VLOOKUP(AV$1,Diciembre!$F$13:$L$34,7,0)</f>
        <v>0</v>
      </c>
      <c r="AW13" s="925">
        <f>VLOOKUP(AW$1,Diciembre!$F$13:$L$34,7,0)</f>
        <v>0</v>
      </c>
      <c r="AX13" s="925">
        <f>VLOOKUP(AX$1,Diciembre!$F$13:$L$34,7,0)</f>
        <v>0</v>
      </c>
      <c r="AY13" s="925">
        <f>VLOOKUP(AY$1,Diciembre!$F$13:$L$34,7,0)</f>
        <v>0</v>
      </c>
      <c r="AZ13" s="925">
        <f>VLOOKUP(AZ$1,Diciembre!$F$13:$L$34,7,0)</f>
        <v>0</v>
      </c>
      <c r="BA13" s="925">
        <f>VLOOKUP(BA$1,Diciembre!$F$13:$L$34,7,0)</f>
        <v>0</v>
      </c>
      <c r="BB13" s="925">
        <f>VLOOKUP(BB$1,Diciembre!$F$13:$L$34,7,0)</f>
        <v>0</v>
      </c>
      <c r="BC13" s="925">
        <f>VLOOKUP(BC$1,Diciembre!$F$13:$L$34,7,0)</f>
        <v>0</v>
      </c>
      <c r="BD13" s="925">
        <f>VLOOKUP(BD$1,Diciembre!$F$13:$L$34,7,0)</f>
        <v>0</v>
      </c>
      <c r="BE13" s="925">
        <f>VLOOKUP(BE$1,Diciembre!$F$13:$L$34,7,0)</f>
        <v>0</v>
      </c>
      <c r="BF13" s="925">
        <f>VLOOKUP(BF$1,Diciembre!$F$13:$L$34,7,0)</f>
        <v>0</v>
      </c>
      <c r="BG13" s="925">
        <f>VLOOKUP(BG$1,Diciembre!$F$13:$L$34,7,0)</f>
        <v>23105</v>
      </c>
      <c r="BH13" s="925">
        <f>VLOOKUP(BH$1,Diciembre!$F$13:$L$34,7,0)</f>
        <v>0</v>
      </c>
      <c r="BI13" s="925">
        <f>VLOOKUP(BI$1,Diciembre!$F$13:$L$34,7,0)</f>
        <v>0</v>
      </c>
      <c r="BJ13" s="925">
        <f>VLOOKUP(BJ$1,Diciembre!$F$13:$L$34,7,0)</f>
        <v>0</v>
      </c>
      <c r="BK13" s="925">
        <f>VLOOKUP(BK$1,Diciembre!$F$35:$L$40,7,0)</f>
        <v>5</v>
      </c>
      <c r="BL13" s="925">
        <f>VLOOKUP(BL$1,Diciembre!$F$35:$L$40,7,0)</f>
        <v>86</v>
      </c>
      <c r="BM13" s="925">
        <f>VLOOKUP(BM$1,Diciembre!$F$35:$L$40,7,0)</f>
        <v>113</v>
      </c>
      <c r="BN13" s="925">
        <f>VLOOKUP(BN$1,Diciembre!$F$35:$L$40,7,0)</f>
        <v>0</v>
      </c>
      <c r="BO13" s="925">
        <f>VLOOKUP(BO$1,Diciembre!$F$35:$L$40,7,0)</f>
        <v>1</v>
      </c>
      <c r="BP13" s="925">
        <f>VLOOKUP(BP$1,Diciembre!$F$35:$L$40,7,0)</f>
        <v>784</v>
      </c>
      <c r="BQ13" s="925">
        <f>VLOOKUP(BQ$1,Diciembre!$F$47:$L$57,7,0)</f>
        <v>92</v>
      </c>
      <c r="BR13" s="925">
        <f>VLOOKUP(BR$1,Diciembre!$F$47:$L$57,7,0)</f>
        <v>0</v>
      </c>
      <c r="BS13" s="925">
        <f>VLOOKUP(BS$1,Diciembre!$F$47:$L$57,7,0)</f>
        <v>68</v>
      </c>
      <c r="BT13" s="925">
        <f>VLOOKUP(BT$1,Diciembre!$F$47:$L$57,7,0)</f>
        <v>5</v>
      </c>
      <c r="BU13" s="925">
        <f>VLOOKUP(BU$1,Diciembre!$F$47:$L$57,7,0)</f>
        <v>0</v>
      </c>
      <c r="BV13" s="925">
        <f>VLOOKUP(BV$1,Diciembre!$F$47:$L$57,7,0)</f>
        <v>0</v>
      </c>
      <c r="BW13" s="925">
        <f>VLOOKUP(BW$1,Diciembre!$F$47:$L$57,7,0)</f>
        <v>0</v>
      </c>
      <c r="BX13" s="925">
        <f>VLOOKUP(BX$1,Diciembre!$F$47:$L$57,7,0)</f>
        <v>4</v>
      </c>
      <c r="BY13" s="925">
        <f>VLOOKUP(BY$1,Diciembre!$F$47:$L$57,7,0)</f>
        <v>0</v>
      </c>
      <c r="BZ13" s="925">
        <f>VLOOKUP(BZ$1,Diciembre!$F$47:$L$57,7,0)</f>
        <v>6</v>
      </c>
      <c r="CA13" s="925">
        <f>VLOOKUP(CA$1,Diciembre!$F$47:$L$57,7,0)</f>
        <v>2</v>
      </c>
      <c r="CB13" s="925">
        <f>VLOOKUP(Data!CB$1,Diciembre!A77:F97,2,0)</f>
        <v>591</v>
      </c>
      <c r="CC13" s="925">
        <f>VLOOKUP(Data!CC$1,Diciembre!$A$66:$E$86,3,0)</f>
        <v>473</v>
      </c>
      <c r="CD13" s="925">
        <f>VLOOKUP(Data!CD$1,Diciembre!A77:H97,8,0)</f>
        <v>150</v>
      </c>
      <c r="CE13" s="925">
        <f>VLOOKUP(Data!CE$1,Diciembre!$A$66:$E$86,4,0)</f>
        <v>1</v>
      </c>
      <c r="CF13" s="925">
        <f>VLOOKUP(Data!CF$1,Diciembre!$A$66:$E$86,5,0)</f>
        <v>58</v>
      </c>
      <c r="CG13" s="925">
        <f>Diciembre!$C$91</f>
        <v>0</v>
      </c>
      <c r="CH13" s="925">
        <f>Diciembre!$D$91</f>
        <v>14</v>
      </c>
      <c r="CI13" s="925">
        <f>Diciembre!$E$91</f>
        <v>16</v>
      </c>
      <c r="CJ13" s="925">
        <f>Diciembre!$F$91</f>
        <v>9</v>
      </c>
      <c r="CK13" s="925">
        <f>Diciembre!$G$91</f>
        <v>6</v>
      </c>
      <c r="CL13" s="925">
        <f>Diciembre!$H$91</f>
        <v>3</v>
      </c>
      <c r="CM13" s="925">
        <f>Diciembre!$I$91</f>
        <v>1</v>
      </c>
      <c r="CN13" s="925">
        <f>Diciembre!$J$91</f>
        <v>0</v>
      </c>
      <c r="CO13" s="925">
        <f>Diciembre!C92</f>
        <v>1</v>
      </c>
      <c r="CP13" s="925">
        <f>Diciembre!D92</f>
        <v>18</v>
      </c>
      <c r="CQ13" s="925">
        <f>Diciembre!E92</f>
        <v>18</v>
      </c>
      <c r="CR13" s="925">
        <f>Diciembre!$F$92</f>
        <v>16</v>
      </c>
      <c r="CS13" s="925">
        <f>Diciembre!$G$92</f>
        <v>13</v>
      </c>
      <c r="CT13" s="925">
        <f>Diciembre!$H$92</f>
        <v>3</v>
      </c>
      <c r="CU13" s="925">
        <f>Diciembre!$I$92</f>
        <v>1</v>
      </c>
      <c r="CV13" s="925">
        <f>Diciembre!$J$92</f>
        <v>0</v>
      </c>
      <c r="CW13" s="925">
        <f>Diciembre!$C$94</f>
        <v>0</v>
      </c>
      <c r="CX13" s="925">
        <f>Diciembre!$D$94</f>
        <v>0</v>
      </c>
      <c r="CY13" s="925">
        <f>Diciembre!$E$94</f>
        <v>0</v>
      </c>
      <c r="CZ13" s="925">
        <f>Diciembre!$F$94</f>
        <v>0</v>
      </c>
      <c r="DA13" s="925">
        <f>Diciembre!$G$94</f>
        <v>0</v>
      </c>
      <c r="DB13" s="925">
        <f>Diciembre!$H$94</f>
        <v>0</v>
      </c>
      <c r="DC13" s="925">
        <f>Diciembre!$I$94</f>
        <v>0</v>
      </c>
      <c r="DD13" s="925">
        <f>Diciembre!$J$94</f>
        <v>0</v>
      </c>
      <c r="DE13" s="925">
        <f>Diciembre!$C$95</f>
        <v>1</v>
      </c>
      <c r="DF13" s="925">
        <f>Diciembre!$D$95</f>
        <v>32</v>
      </c>
      <c r="DG13" s="925">
        <f>Diciembre!$E$95</f>
        <v>34</v>
      </c>
      <c r="DH13" s="925">
        <f>Diciembre!$F$95</f>
        <v>25</v>
      </c>
      <c r="DI13" s="925">
        <f>Diciembre!$G$95</f>
        <v>19</v>
      </c>
      <c r="DJ13" s="925">
        <f>Diciembre!$H$95</f>
        <v>6</v>
      </c>
      <c r="DK13" s="925">
        <f>Diciembre!$I$95</f>
        <v>2</v>
      </c>
      <c r="DL13" s="925">
        <f>Diciembre!$J$95</f>
        <v>0</v>
      </c>
      <c r="DM13" s="925">
        <f>Diciembre!$C$96</f>
        <v>0</v>
      </c>
      <c r="DN13" s="925">
        <f>Diciembre!$D$96</f>
        <v>0</v>
      </c>
      <c r="DO13" s="925">
        <f>Diciembre!$E$96</f>
        <v>0</v>
      </c>
      <c r="DP13" s="925">
        <f>Diciembre!$F$96</f>
        <v>0</v>
      </c>
      <c r="DQ13" s="925">
        <f>Diciembre!$G$96</f>
        <v>0</v>
      </c>
      <c r="DR13" s="925">
        <f>Diciembre!$H$96</f>
        <v>0</v>
      </c>
      <c r="DS13" s="925">
        <f>Diciembre!$I$96</f>
        <v>0</v>
      </c>
      <c r="DT13" s="925">
        <f>Diciembre!J$96</f>
        <v>0</v>
      </c>
      <c r="DU13" s="925">
        <f>Diciembre!C$98</f>
        <v>1</v>
      </c>
      <c r="DV13" s="925">
        <f>Diciembre!$D$98</f>
        <v>5</v>
      </c>
      <c r="DW13" s="925">
        <f>Diciembre!$E$98</f>
        <v>10</v>
      </c>
      <c r="DX13" s="925">
        <f>Diciembre!$F$98</f>
        <v>9</v>
      </c>
      <c r="DY13" s="925">
        <f>Diciembre!$G$98</f>
        <v>5</v>
      </c>
      <c r="DZ13" s="925">
        <f>Diciembre!$H$98</f>
        <v>2</v>
      </c>
      <c r="EA13" s="925">
        <f>Diciembre!$I$98</f>
        <v>0</v>
      </c>
      <c r="EB13" s="925">
        <f>Diciembre!$J$98</f>
        <v>1</v>
      </c>
      <c r="EC13" s="925">
        <f>Diciembre!$C$99</f>
        <v>0</v>
      </c>
      <c r="ED13" s="925">
        <f>Diciembre!$D$99</f>
        <v>1</v>
      </c>
      <c r="EE13" s="925">
        <f>Diciembre!$E$99</f>
        <v>2</v>
      </c>
      <c r="EF13" s="925">
        <f>Diciembre!$F$99</f>
        <v>0</v>
      </c>
      <c r="EG13" s="925">
        <f>Diciembre!$G$99</f>
        <v>2</v>
      </c>
      <c r="EH13" s="925">
        <f>Diciembre!$H$99</f>
        <v>1</v>
      </c>
      <c r="EI13" s="925">
        <f>Diciembre!$I$99</f>
        <v>0</v>
      </c>
      <c r="EJ13" s="925">
        <f>Diciembre!$J$99</f>
        <v>0</v>
      </c>
      <c r="EK13" s="925">
        <f>VLOOKUP(EK$1,Diciembre!$A$102:$G$113,6,0)</f>
        <v>0</v>
      </c>
      <c r="EL13" s="925">
        <f>VLOOKUP(EL$1,Diciembre!$A$102:$G$113,6,0)</f>
        <v>0</v>
      </c>
      <c r="EM13" s="925">
        <f>VLOOKUP(EM$1,Diciembre!$A$102:$G$113,6,0)</f>
        <v>0</v>
      </c>
      <c r="EN13" s="925">
        <f>VLOOKUP(EN$1,Diciembre!$A$102:$G$113,6,0)</f>
        <v>0</v>
      </c>
      <c r="EO13" s="925">
        <f>VLOOKUP(EO$1,Diciembre!$A$102:$G$113,6,0)</f>
        <v>0</v>
      </c>
      <c r="EP13" s="925">
        <f>VLOOKUP(EP$1,Diciembre!$A$102:$G$113,6,0)</f>
        <v>0</v>
      </c>
      <c r="EQ13" s="925">
        <f>VLOOKUP(EQ$1,Diciembre!$A$102:$G$113,6,0)</f>
        <v>0</v>
      </c>
      <c r="ER13" s="925">
        <f>VLOOKUP(ER$1,Diciembre!$A$102:$G$113,6,0)</f>
        <v>0</v>
      </c>
      <c r="ES13" s="925">
        <f>VLOOKUP(ES$1,Diciembre!$A$102:$G$113,6,0)</f>
        <v>0</v>
      </c>
      <c r="ET13" s="925">
        <f>VLOOKUP(ET$1,Diciembre!$A$102:$G$113,6,0)</f>
        <v>0</v>
      </c>
      <c r="EU13" s="925">
        <f>VLOOKUP(EU$1,Diciembre!$A$102:$G$113,6,0)</f>
        <v>0</v>
      </c>
      <c r="EV13" s="925">
        <f>VLOOKUP(EV$1,Diciembre!$A$102:$G$113,6,0)</f>
        <v>0</v>
      </c>
      <c r="EW13" s="925">
        <f>VLOOKUP(EW$1,Diciembre!$A$13:$D$50,4,0)</f>
        <v>476</v>
      </c>
      <c r="EX13" s="925">
        <f>VLOOKUP(EX$1,Diciembre!$A$13:$D$50,4,0)</f>
        <v>0</v>
      </c>
      <c r="EY13" s="925">
        <f>VLOOKUP(EY$1,Diciembre!$A$13:$D$50,4,0)</f>
        <v>55</v>
      </c>
      <c r="EZ13" s="925">
        <f>VLOOKUP(EZ$1,Diciembre!$A$13:$D$50,4,0)</f>
        <v>373</v>
      </c>
      <c r="FA13" s="925">
        <f>VLOOKUP(FA$1,Diciembre!$A$13:$D$50,4,0)</f>
        <v>407</v>
      </c>
      <c r="FB13" s="925">
        <f>VLOOKUP(FB$1,Diciembre!$F$35:$L$43,7,0)</f>
        <v>0</v>
      </c>
      <c r="FC13" s="925">
        <f>VLOOKUP(FC$1,Diciembre!$F$35:$L$43,7,0)</f>
        <v>0</v>
      </c>
      <c r="FD13" s="925">
        <f>VLOOKUP(FD$1,Diciembre!$F$35:$L$43,7,0)</f>
        <v>187</v>
      </c>
      <c r="FF13" s="924">
        <f t="shared" si="0"/>
        <v>85</v>
      </c>
      <c r="FG13" s="924" t="str">
        <f t="shared" si="1"/>
        <v>Digitado</v>
      </c>
    </row>
  </sheetData>
  <sheetProtection sheet="1" objects="1" scenarios="1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D4BABC"/>
  </sheetPr>
  <dimension ref="A1:S121"/>
  <sheetViews>
    <sheetView showGridLines="0" showRowColHeaders="0" topLeftCell="A34" zoomScaleNormal="100" zoomScalePageLayoutView="60" workbookViewId="0">
      <selection activeCell="S47" sqref="S47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772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208" t="s">
        <v>1</v>
      </c>
      <c r="B11" s="200" t="s">
        <v>2</v>
      </c>
      <c r="C11" s="201" t="s">
        <v>724</v>
      </c>
      <c r="D11" s="1210" t="s">
        <v>3</v>
      </c>
      <c r="E11" s="238"/>
      <c r="F11" s="1212" t="s">
        <v>725</v>
      </c>
      <c r="G11" s="1213"/>
      <c r="H11" s="1213"/>
      <c r="I11" s="1214"/>
      <c r="J11" s="208" t="s">
        <v>4</v>
      </c>
      <c r="K11" s="209" t="s">
        <v>5</v>
      </c>
      <c r="L11" s="1216" t="s">
        <v>6</v>
      </c>
      <c r="N11" s="1114"/>
      <c r="O11" s="1114"/>
      <c r="P11" s="1114"/>
      <c r="Q11" s="1114"/>
    </row>
    <row r="12" spans="1:17" ht="15.75" customHeight="1" thickBot="1" x14ac:dyDescent="0.3">
      <c r="A12" s="1209"/>
      <c r="B12" s="202" t="s">
        <v>7</v>
      </c>
      <c r="C12" s="203" t="s">
        <v>8</v>
      </c>
      <c r="D12" s="1211"/>
      <c r="E12" s="238"/>
      <c r="F12" s="1215"/>
      <c r="G12" s="1196"/>
      <c r="H12" s="1196"/>
      <c r="I12" s="1197"/>
      <c r="J12" s="210" t="s">
        <v>9</v>
      </c>
      <c r="K12" s="211" t="s">
        <v>10</v>
      </c>
      <c r="L12" s="1217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204">
        <f>SUM(C13+B13)</f>
        <v>0</v>
      </c>
      <c r="E13" s="239"/>
      <c r="F13" s="1029" t="s">
        <v>11</v>
      </c>
      <c r="G13" s="1030"/>
      <c r="H13" s="1030"/>
      <c r="I13" s="1030"/>
      <c r="J13" s="114">
        <v>386</v>
      </c>
      <c r="K13" s="114">
        <v>0</v>
      </c>
      <c r="L13" s="212">
        <f t="shared" ref="L13:L28" si="0">SUM(J13:K13)</f>
        <v>386</v>
      </c>
    </row>
    <row r="14" spans="1:17" x14ac:dyDescent="0.25">
      <c r="A14" s="13" t="s">
        <v>692</v>
      </c>
      <c r="B14" s="36">
        <v>51</v>
      </c>
      <c r="C14" s="36">
        <v>792</v>
      </c>
      <c r="D14" s="205">
        <f t="shared" ref="D14:D50" si="1">SUM(C14+B14)</f>
        <v>843</v>
      </c>
      <c r="E14" s="238"/>
      <c r="F14" s="1029" t="s">
        <v>12</v>
      </c>
      <c r="G14" s="1030"/>
      <c r="H14" s="1030"/>
      <c r="I14" s="1030"/>
      <c r="J14" s="114">
        <v>950</v>
      </c>
      <c r="K14" s="114">
        <v>2118</v>
      </c>
      <c r="L14" s="212">
        <f t="shared" si="0"/>
        <v>3068</v>
      </c>
    </row>
    <row r="15" spans="1:17" x14ac:dyDescent="0.25">
      <c r="A15" s="13" t="s">
        <v>693</v>
      </c>
      <c r="B15" s="36">
        <v>135</v>
      </c>
      <c r="C15" s="36">
        <v>537</v>
      </c>
      <c r="D15" s="205">
        <f t="shared" si="1"/>
        <v>672</v>
      </c>
      <c r="E15" s="238"/>
      <c r="F15" s="1029" t="s">
        <v>13</v>
      </c>
      <c r="G15" s="1030"/>
      <c r="H15" s="1030"/>
      <c r="I15" s="1030"/>
      <c r="J15" s="114">
        <v>400</v>
      </c>
      <c r="K15" s="114">
        <v>1027</v>
      </c>
      <c r="L15" s="212">
        <f t="shared" si="0"/>
        <v>1427</v>
      </c>
    </row>
    <row r="16" spans="1:17" x14ac:dyDescent="0.25">
      <c r="A16" s="13" t="s">
        <v>694</v>
      </c>
      <c r="B16" s="36">
        <v>64</v>
      </c>
      <c r="C16" s="36">
        <v>376</v>
      </c>
      <c r="D16" s="205">
        <f t="shared" si="1"/>
        <v>440</v>
      </c>
      <c r="E16" s="238"/>
      <c r="F16" s="1029" t="s">
        <v>14</v>
      </c>
      <c r="G16" s="1030"/>
      <c r="H16" s="1030"/>
      <c r="I16" s="1030"/>
      <c r="J16" s="114">
        <v>242</v>
      </c>
      <c r="K16" s="114">
        <v>373</v>
      </c>
      <c r="L16" s="212">
        <f t="shared" si="0"/>
        <v>615</v>
      </c>
    </row>
    <row r="17" spans="1:12" x14ac:dyDescent="0.25">
      <c r="A17" s="13" t="s">
        <v>695</v>
      </c>
      <c r="B17" s="36">
        <v>179</v>
      </c>
      <c r="C17" s="36">
        <v>202</v>
      </c>
      <c r="D17" s="205">
        <f t="shared" si="1"/>
        <v>381</v>
      </c>
      <c r="E17" s="238"/>
      <c r="F17" s="1029" t="s">
        <v>15</v>
      </c>
      <c r="G17" s="1030"/>
      <c r="H17" s="1030"/>
      <c r="I17" s="1030"/>
      <c r="J17" s="114">
        <v>0</v>
      </c>
      <c r="K17" s="114">
        <v>0</v>
      </c>
      <c r="L17" s="212">
        <f t="shared" si="0"/>
        <v>0</v>
      </c>
    </row>
    <row r="18" spans="1:12" x14ac:dyDescent="0.25">
      <c r="A18" s="13" t="s">
        <v>786</v>
      </c>
      <c r="B18" s="36">
        <v>323</v>
      </c>
      <c r="C18" s="36">
        <v>407</v>
      </c>
      <c r="D18" s="205">
        <f t="shared" si="1"/>
        <v>730</v>
      </c>
      <c r="E18" s="238"/>
      <c r="F18" s="1045" t="s">
        <v>16</v>
      </c>
      <c r="G18" s="1046"/>
      <c r="H18" s="1046"/>
      <c r="I18" s="1046"/>
      <c r="J18" s="114">
        <v>0</v>
      </c>
      <c r="K18" s="114">
        <v>0</v>
      </c>
      <c r="L18" s="212">
        <f t="shared" si="0"/>
        <v>0</v>
      </c>
    </row>
    <row r="19" spans="1:12" x14ac:dyDescent="0.25">
      <c r="A19" s="13" t="s">
        <v>696</v>
      </c>
      <c r="B19" s="36">
        <v>197</v>
      </c>
      <c r="C19" s="36">
        <v>349</v>
      </c>
      <c r="D19" s="205">
        <f t="shared" si="1"/>
        <v>546</v>
      </c>
      <c r="E19" s="238"/>
      <c r="F19" s="1045" t="s">
        <v>17</v>
      </c>
      <c r="G19" s="1046"/>
      <c r="H19" s="1046"/>
      <c r="I19" s="1047"/>
      <c r="J19" s="114">
        <v>0</v>
      </c>
      <c r="K19" s="114">
        <v>0</v>
      </c>
      <c r="L19" s="212">
        <f t="shared" si="0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205">
        <f t="shared" si="1"/>
        <v>0</v>
      </c>
      <c r="E20" s="238"/>
      <c r="F20" s="1045" t="s">
        <v>18</v>
      </c>
      <c r="G20" s="1046"/>
      <c r="H20" s="1046"/>
      <c r="I20" s="1047"/>
      <c r="J20" s="114">
        <v>0</v>
      </c>
      <c r="K20" s="114">
        <v>0</v>
      </c>
      <c r="L20" s="212">
        <f t="shared" si="0"/>
        <v>0</v>
      </c>
    </row>
    <row r="21" spans="1:12" x14ac:dyDescent="0.25">
      <c r="A21" s="13" t="s">
        <v>698</v>
      </c>
      <c r="B21" s="36">
        <v>127</v>
      </c>
      <c r="C21" s="36">
        <v>223</v>
      </c>
      <c r="D21" s="205">
        <f t="shared" si="1"/>
        <v>350</v>
      </c>
      <c r="E21" s="238"/>
      <c r="F21" s="1045" t="s">
        <v>19</v>
      </c>
      <c r="G21" s="1046"/>
      <c r="H21" s="1046"/>
      <c r="I21" s="1047"/>
      <c r="J21" s="114">
        <v>0</v>
      </c>
      <c r="K21" s="114">
        <v>0</v>
      </c>
      <c r="L21" s="212">
        <f t="shared" si="0"/>
        <v>0</v>
      </c>
    </row>
    <row r="22" spans="1:12" x14ac:dyDescent="0.25">
      <c r="A22" s="13" t="s">
        <v>699</v>
      </c>
      <c r="B22" s="36">
        <v>64</v>
      </c>
      <c r="C22" s="36">
        <v>123</v>
      </c>
      <c r="D22" s="205">
        <f t="shared" si="1"/>
        <v>187</v>
      </c>
      <c r="E22" s="238"/>
      <c r="F22" s="1045" t="s">
        <v>20</v>
      </c>
      <c r="G22" s="1046"/>
      <c r="H22" s="1046"/>
      <c r="I22" s="1047"/>
      <c r="J22" s="114">
        <v>378</v>
      </c>
      <c r="K22" s="114">
        <v>580</v>
      </c>
      <c r="L22" s="212">
        <f t="shared" si="0"/>
        <v>958</v>
      </c>
    </row>
    <row r="23" spans="1:12" x14ac:dyDescent="0.25">
      <c r="A23" s="13" t="s">
        <v>700</v>
      </c>
      <c r="B23" s="36">
        <v>2</v>
      </c>
      <c r="C23" s="36">
        <v>94</v>
      </c>
      <c r="D23" s="205">
        <f t="shared" si="1"/>
        <v>96</v>
      </c>
      <c r="E23" s="238"/>
      <c r="F23" s="1045" t="s">
        <v>21</v>
      </c>
      <c r="G23" s="1046"/>
      <c r="H23" s="1046"/>
      <c r="I23" s="1047"/>
      <c r="J23" s="114">
        <v>37</v>
      </c>
      <c r="K23" s="114">
        <v>4</v>
      </c>
      <c r="L23" s="212">
        <f t="shared" si="0"/>
        <v>41</v>
      </c>
    </row>
    <row r="24" spans="1:12" x14ac:dyDescent="0.25">
      <c r="A24" s="13" t="s">
        <v>701</v>
      </c>
      <c r="B24" s="36">
        <v>89</v>
      </c>
      <c r="C24" s="36">
        <v>102</v>
      </c>
      <c r="D24" s="205">
        <f t="shared" si="1"/>
        <v>191</v>
      </c>
      <c r="E24" s="238"/>
      <c r="F24" s="1045" t="s">
        <v>22</v>
      </c>
      <c r="G24" s="1046"/>
      <c r="H24" s="1046"/>
      <c r="I24" s="1047"/>
      <c r="J24" s="114">
        <v>0</v>
      </c>
      <c r="K24" s="114">
        <v>0</v>
      </c>
      <c r="L24" s="212">
        <f t="shared" si="0"/>
        <v>0</v>
      </c>
    </row>
    <row r="25" spans="1:12" x14ac:dyDescent="0.25">
      <c r="A25" s="13" t="s">
        <v>702</v>
      </c>
      <c r="B25" s="36">
        <v>110</v>
      </c>
      <c r="C25" s="36">
        <v>545</v>
      </c>
      <c r="D25" s="205">
        <f t="shared" si="1"/>
        <v>655</v>
      </c>
      <c r="E25" s="238"/>
      <c r="F25" s="1045" t="s">
        <v>23</v>
      </c>
      <c r="G25" s="1046"/>
      <c r="H25" s="1046"/>
      <c r="I25" s="1047"/>
      <c r="J25" s="114">
        <v>0</v>
      </c>
      <c r="K25" s="114">
        <v>0</v>
      </c>
      <c r="L25" s="212">
        <f t="shared" si="0"/>
        <v>0</v>
      </c>
    </row>
    <row r="26" spans="1:12" x14ac:dyDescent="0.25">
      <c r="A26" s="13" t="s">
        <v>703</v>
      </c>
      <c r="B26" s="36">
        <v>67</v>
      </c>
      <c r="C26" s="36">
        <v>179</v>
      </c>
      <c r="D26" s="205">
        <f t="shared" si="1"/>
        <v>246</v>
      </c>
      <c r="E26" s="238"/>
      <c r="F26" s="1045" t="s">
        <v>24</v>
      </c>
      <c r="G26" s="1046"/>
      <c r="H26" s="1046"/>
      <c r="I26" s="1047"/>
      <c r="J26" s="114">
        <v>0</v>
      </c>
      <c r="K26" s="114">
        <v>0</v>
      </c>
      <c r="L26" s="212">
        <f t="shared" si="0"/>
        <v>0</v>
      </c>
    </row>
    <row r="27" spans="1:12" x14ac:dyDescent="0.25">
      <c r="A27" s="13" t="s">
        <v>704</v>
      </c>
      <c r="B27" s="36">
        <v>10</v>
      </c>
      <c r="C27" s="36">
        <v>85</v>
      </c>
      <c r="D27" s="205">
        <f t="shared" si="1"/>
        <v>95</v>
      </c>
      <c r="E27" s="238"/>
      <c r="F27" s="1045" t="s">
        <v>25</v>
      </c>
      <c r="G27" s="1046"/>
      <c r="H27" s="1046"/>
      <c r="I27" s="1047"/>
      <c r="J27" s="114">
        <v>0</v>
      </c>
      <c r="K27" s="114">
        <v>0</v>
      </c>
      <c r="L27" s="212">
        <f t="shared" si="0"/>
        <v>0</v>
      </c>
    </row>
    <row r="28" spans="1:12" x14ac:dyDescent="0.25">
      <c r="A28" s="13" t="s">
        <v>705</v>
      </c>
      <c r="B28" s="36">
        <v>1</v>
      </c>
      <c r="C28" s="36">
        <v>238</v>
      </c>
      <c r="D28" s="205">
        <f t="shared" si="1"/>
        <v>239</v>
      </c>
      <c r="E28" s="238"/>
      <c r="F28" s="1045" t="s">
        <v>26</v>
      </c>
      <c r="G28" s="1046"/>
      <c r="H28" s="1046"/>
      <c r="I28" s="1047"/>
      <c r="J28" s="114">
        <v>0</v>
      </c>
      <c r="K28" s="114">
        <v>0</v>
      </c>
      <c r="L28" s="212">
        <f t="shared" si="0"/>
        <v>0</v>
      </c>
    </row>
    <row r="29" spans="1:12" x14ac:dyDescent="0.25">
      <c r="A29" s="13" t="s">
        <v>706</v>
      </c>
      <c r="B29" s="36">
        <v>66</v>
      </c>
      <c r="C29" s="36">
        <v>96</v>
      </c>
      <c r="D29" s="205">
        <f t="shared" si="1"/>
        <v>162</v>
      </c>
      <c r="E29" s="238"/>
      <c r="F29" s="1045" t="s">
        <v>27</v>
      </c>
      <c r="G29" s="1046"/>
      <c r="H29" s="1046"/>
      <c r="I29" s="1047"/>
      <c r="J29" s="997"/>
      <c r="K29" s="114">
        <v>186</v>
      </c>
      <c r="L29" s="212">
        <f>SUM(K29)</f>
        <v>186</v>
      </c>
    </row>
    <row r="30" spans="1:12" x14ac:dyDescent="0.25">
      <c r="A30" s="13" t="s">
        <v>707</v>
      </c>
      <c r="B30" s="36">
        <v>0</v>
      </c>
      <c r="C30" s="36">
        <v>0</v>
      </c>
      <c r="D30" s="205">
        <f t="shared" si="1"/>
        <v>0</v>
      </c>
      <c r="E30" s="238"/>
      <c r="F30" s="1029" t="s">
        <v>28</v>
      </c>
      <c r="G30" s="1030"/>
      <c r="H30" s="1030"/>
      <c r="I30" s="1030"/>
      <c r="J30" s="114">
        <v>188</v>
      </c>
      <c r="K30" s="997">
        <v>0</v>
      </c>
      <c r="L30" s="212">
        <f>SUM(J30:K30)</f>
        <v>188</v>
      </c>
    </row>
    <row r="31" spans="1:12" x14ac:dyDescent="0.25">
      <c r="A31" s="13" t="s">
        <v>708</v>
      </c>
      <c r="B31" s="36">
        <v>52</v>
      </c>
      <c r="C31" s="36">
        <v>356</v>
      </c>
      <c r="D31" s="205">
        <f t="shared" si="1"/>
        <v>408</v>
      </c>
      <c r="E31" s="238"/>
      <c r="F31" s="1029" t="s">
        <v>29</v>
      </c>
      <c r="G31" s="1030"/>
      <c r="H31" s="1030"/>
      <c r="I31" s="1030"/>
      <c r="J31" s="114">
        <v>9851</v>
      </c>
      <c r="K31" s="114">
        <v>16298</v>
      </c>
      <c r="L31" s="212">
        <f>SUM(J31:K31)</f>
        <v>26149</v>
      </c>
    </row>
    <row r="32" spans="1:12" x14ac:dyDescent="0.25">
      <c r="A32" s="13" t="s">
        <v>787</v>
      </c>
      <c r="B32" s="36">
        <v>0</v>
      </c>
      <c r="C32" s="36">
        <v>0</v>
      </c>
      <c r="D32" s="205">
        <f t="shared" si="1"/>
        <v>0</v>
      </c>
      <c r="E32" s="238"/>
      <c r="F32" s="1029" t="s">
        <v>30</v>
      </c>
      <c r="G32" s="1030"/>
      <c r="H32" s="1030"/>
      <c r="I32" s="1030"/>
      <c r="J32" s="114">
        <v>0</v>
      </c>
      <c r="K32" s="114">
        <v>0</v>
      </c>
      <c r="L32" s="212">
        <f>SUM(J32:K32)</f>
        <v>0</v>
      </c>
    </row>
    <row r="33" spans="1:17" s="17" customFormat="1" x14ac:dyDescent="0.25">
      <c r="A33" s="13" t="s">
        <v>788</v>
      </c>
      <c r="B33" s="36">
        <v>1</v>
      </c>
      <c r="C33" s="36">
        <v>36</v>
      </c>
      <c r="D33" s="205">
        <f t="shared" si="1"/>
        <v>37</v>
      </c>
      <c r="E33" s="240"/>
      <c r="F33" s="1029" t="s">
        <v>31</v>
      </c>
      <c r="G33" s="1030"/>
      <c r="H33" s="1030"/>
      <c r="I33" s="1030"/>
      <c r="J33" s="114">
        <v>0</v>
      </c>
      <c r="K33" s="114">
        <v>0</v>
      </c>
      <c r="L33" s="212">
        <f>SUM(J33:K33)</f>
        <v>0</v>
      </c>
    </row>
    <row r="34" spans="1:17" s="17" customFormat="1" ht="15.75" thickBot="1" x14ac:dyDescent="0.3">
      <c r="A34" s="13" t="s">
        <v>789</v>
      </c>
      <c r="B34" s="36">
        <v>54</v>
      </c>
      <c r="C34" s="36">
        <v>198</v>
      </c>
      <c r="D34" s="205">
        <f t="shared" si="1"/>
        <v>252</v>
      </c>
      <c r="E34" s="240"/>
      <c r="F34" s="1107" t="s">
        <v>76</v>
      </c>
      <c r="G34" s="1108"/>
      <c r="H34" s="1108"/>
      <c r="I34" s="1108"/>
      <c r="J34" s="114">
        <v>7</v>
      </c>
      <c r="K34" s="114">
        <v>3</v>
      </c>
      <c r="L34" s="998">
        <f>SUM(J34:K34)</f>
        <v>10</v>
      </c>
    </row>
    <row r="35" spans="1:17" x14ac:dyDescent="0.25">
      <c r="A35" s="13" t="s">
        <v>709</v>
      </c>
      <c r="B35" s="36">
        <v>41</v>
      </c>
      <c r="C35" s="36">
        <v>461</v>
      </c>
      <c r="D35" s="205">
        <f t="shared" si="1"/>
        <v>502</v>
      </c>
      <c r="E35" s="238"/>
      <c r="F35" s="38" t="s">
        <v>32</v>
      </c>
      <c r="G35" s="39"/>
      <c r="H35" s="39"/>
      <c r="I35" s="39"/>
      <c r="J35" s="40"/>
      <c r="K35" s="40"/>
      <c r="L35" s="214">
        <v>0</v>
      </c>
    </row>
    <row r="36" spans="1:17" x14ac:dyDescent="0.25">
      <c r="A36" s="13" t="s">
        <v>710</v>
      </c>
      <c r="B36" s="36">
        <v>15</v>
      </c>
      <c r="C36" s="36">
        <v>90</v>
      </c>
      <c r="D36" s="205">
        <f t="shared" si="1"/>
        <v>105</v>
      </c>
      <c r="E36" s="238"/>
      <c r="F36" s="41" t="s">
        <v>33</v>
      </c>
      <c r="G36" s="42"/>
      <c r="H36" s="42"/>
      <c r="I36" s="42"/>
      <c r="J36" s="42"/>
      <c r="K36" s="43"/>
      <c r="L36" s="991">
        <v>146</v>
      </c>
    </row>
    <row r="37" spans="1:17" x14ac:dyDescent="0.25">
      <c r="A37" s="13" t="s">
        <v>711</v>
      </c>
      <c r="B37" s="36">
        <v>63</v>
      </c>
      <c r="C37" s="36">
        <v>159</v>
      </c>
      <c r="D37" s="205">
        <f t="shared" si="1"/>
        <v>222</v>
      </c>
      <c r="E37" s="238"/>
      <c r="F37" s="41" t="s">
        <v>34</v>
      </c>
      <c r="G37" s="42"/>
      <c r="H37" s="42"/>
      <c r="I37" s="42"/>
      <c r="J37" s="42"/>
      <c r="K37" s="43"/>
      <c r="L37" s="991">
        <v>96</v>
      </c>
    </row>
    <row r="38" spans="1:17" x14ac:dyDescent="0.25">
      <c r="A38" s="13" t="s">
        <v>712</v>
      </c>
      <c r="B38" s="36">
        <v>156</v>
      </c>
      <c r="C38" s="36">
        <v>310</v>
      </c>
      <c r="D38" s="205">
        <f t="shared" si="1"/>
        <v>466</v>
      </c>
      <c r="E38" s="238"/>
      <c r="F38" s="41" t="s">
        <v>35</v>
      </c>
      <c r="G38" s="42"/>
      <c r="H38" s="42"/>
      <c r="I38" s="42"/>
      <c r="J38" s="42"/>
      <c r="K38" s="43"/>
      <c r="L38" s="991">
        <v>1</v>
      </c>
    </row>
    <row r="39" spans="1:17" x14ac:dyDescent="0.25">
      <c r="A39" s="13" t="s">
        <v>785</v>
      </c>
      <c r="B39" s="36">
        <v>130</v>
      </c>
      <c r="C39" s="36">
        <v>282</v>
      </c>
      <c r="D39" s="205">
        <f t="shared" si="1"/>
        <v>412</v>
      </c>
      <c r="E39" s="238"/>
      <c r="F39" s="41" t="s">
        <v>36</v>
      </c>
      <c r="G39" s="42"/>
      <c r="H39" s="42"/>
      <c r="I39" s="42"/>
      <c r="J39" s="42"/>
      <c r="K39" s="43"/>
      <c r="L39" s="992">
        <v>1</v>
      </c>
    </row>
    <row r="40" spans="1:17" ht="15.75" thickBot="1" x14ac:dyDescent="0.3">
      <c r="A40" s="13" t="s">
        <v>713</v>
      </c>
      <c r="B40" s="36">
        <v>227</v>
      </c>
      <c r="C40" s="36">
        <v>277</v>
      </c>
      <c r="D40" s="205">
        <f t="shared" si="1"/>
        <v>504</v>
      </c>
      <c r="E40" s="238"/>
      <c r="F40" s="44" t="s">
        <v>37</v>
      </c>
      <c r="G40" s="45"/>
      <c r="H40" s="45"/>
      <c r="I40" s="45"/>
      <c r="J40" s="45"/>
      <c r="K40" s="46"/>
      <c r="L40" s="993">
        <v>1320</v>
      </c>
    </row>
    <row r="41" spans="1:17" ht="15.75" thickBot="1" x14ac:dyDescent="0.3">
      <c r="A41" s="13" t="s">
        <v>714</v>
      </c>
      <c r="B41" s="36">
        <v>37</v>
      </c>
      <c r="C41" s="36">
        <v>274</v>
      </c>
      <c r="D41" s="205">
        <f t="shared" si="1"/>
        <v>311</v>
      </c>
      <c r="E41" s="238"/>
      <c r="F41" s="44" t="s">
        <v>791</v>
      </c>
      <c r="G41" s="45"/>
      <c r="H41" s="45"/>
      <c r="I41" s="45"/>
      <c r="J41" s="45"/>
      <c r="K41" s="46"/>
      <c r="L41" s="993">
        <v>2</v>
      </c>
    </row>
    <row r="42" spans="1:17" ht="15.75" thickBot="1" x14ac:dyDescent="0.3">
      <c r="A42" s="13" t="s">
        <v>715</v>
      </c>
      <c r="B42" s="36">
        <v>125</v>
      </c>
      <c r="C42" s="36">
        <v>140</v>
      </c>
      <c r="D42" s="205">
        <f t="shared" si="1"/>
        <v>265</v>
      </c>
      <c r="E42" s="238"/>
      <c r="F42" s="44" t="s">
        <v>792</v>
      </c>
      <c r="G42" s="45"/>
      <c r="H42" s="45"/>
      <c r="I42" s="45"/>
      <c r="J42" s="45"/>
      <c r="K42" s="46"/>
      <c r="L42" s="993">
        <v>2</v>
      </c>
    </row>
    <row r="43" spans="1:17" ht="16.5" thickBot="1" x14ac:dyDescent="0.3">
      <c r="A43" s="13" t="s">
        <v>716</v>
      </c>
      <c r="B43" s="36">
        <v>101</v>
      </c>
      <c r="C43" s="36">
        <v>134</v>
      </c>
      <c r="D43" s="205">
        <f t="shared" si="1"/>
        <v>235</v>
      </c>
      <c r="E43" s="241"/>
      <c r="F43" s="44" t="s">
        <v>793</v>
      </c>
      <c r="G43" s="45"/>
      <c r="H43" s="45"/>
      <c r="I43" s="45"/>
      <c r="J43" s="45"/>
      <c r="K43" s="46"/>
      <c r="L43" s="993">
        <v>71</v>
      </c>
    </row>
    <row r="44" spans="1:17" ht="15.75" x14ac:dyDescent="0.25">
      <c r="A44" s="13" t="s">
        <v>717</v>
      </c>
      <c r="B44" s="36">
        <v>24</v>
      </c>
      <c r="C44" s="36">
        <v>32</v>
      </c>
      <c r="D44" s="205">
        <f t="shared" si="1"/>
        <v>56</v>
      </c>
      <c r="E44" s="241"/>
    </row>
    <row r="45" spans="1:17" ht="12" customHeight="1" thickBot="1" x14ac:dyDescent="0.35">
      <c r="A45" s="13" t="s">
        <v>718</v>
      </c>
      <c r="B45" s="36">
        <v>56</v>
      </c>
      <c r="C45" s="36">
        <v>26</v>
      </c>
      <c r="D45" s="205">
        <f t="shared" si="1"/>
        <v>82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4</v>
      </c>
      <c r="C46" s="36">
        <v>64</v>
      </c>
      <c r="D46" s="205">
        <f t="shared" si="1"/>
        <v>68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32</v>
      </c>
      <c r="C47" s="36">
        <v>27</v>
      </c>
      <c r="D47" s="205">
        <f t="shared" si="1"/>
        <v>59</v>
      </c>
      <c r="E47" s="238"/>
      <c r="F47" s="20" t="s">
        <v>150</v>
      </c>
      <c r="G47" s="33"/>
      <c r="H47" s="33"/>
      <c r="I47" s="33"/>
      <c r="J47" s="147"/>
      <c r="K47" s="148"/>
      <c r="L47" s="215">
        <v>99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13</v>
      </c>
      <c r="C48" s="36">
        <v>11</v>
      </c>
      <c r="D48" s="205">
        <f t="shared" si="1"/>
        <v>24</v>
      </c>
      <c r="E48" s="238"/>
      <c r="F48" s="20" t="s">
        <v>151</v>
      </c>
      <c r="G48" s="33"/>
      <c r="H48" s="33"/>
      <c r="I48" s="33"/>
      <c r="J48" s="147"/>
      <c r="K48" s="148"/>
      <c r="L48" s="215">
        <v>40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77</v>
      </c>
      <c r="C49" s="36">
        <v>323</v>
      </c>
      <c r="D49" s="205">
        <f t="shared" si="1"/>
        <v>400</v>
      </c>
      <c r="E49" s="238"/>
      <c r="F49" s="20" t="s">
        <v>152</v>
      </c>
      <c r="G49" s="33"/>
      <c r="H49" s="33"/>
      <c r="I49" s="33"/>
      <c r="J49" s="147"/>
      <c r="K49" s="148"/>
      <c r="L49" s="215">
        <v>74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119</v>
      </c>
      <c r="C50" s="36">
        <v>241</v>
      </c>
      <c r="D50" s="206">
        <f t="shared" si="1"/>
        <v>360</v>
      </c>
      <c r="E50" s="238"/>
      <c r="F50" s="20" t="s">
        <v>153</v>
      </c>
      <c r="G50" s="33"/>
      <c r="H50" s="33"/>
      <c r="I50" s="33"/>
      <c r="J50" s="147"/>
      <c r="K50" s="148"/>
      <c r="L50" s="215">
        <v>9</v>
      </c>
    </row>
    <row r="51" spans="1:17" ht="17.25" thickBot="1" x14ac:dyDescent="0.35">
      <c r="A51" s="112" t="s">
        <v>723</v>
      </c>
      <c r="B51" s="113">
        <f>SUM(B13:B50)</f>
        <v>2812</v>
      </c>
      <c r="C51" s="113">
        <f>SUM(C13:C50)</f>
        <v>7789</v>
      </c>
      <c r="D51" s="207">
        <f>SUM(B51:C51)</f>
        <v>10601</v>
      </c>
      <c r="E51" s="238"/>
      <c r="F51" s="20" t="s">
        <v>154</v>
      </c>
      <c r="G51" s="33"/>
      <c r="H51" s="33"/>
      <c r="I51" s="33"/>
      <c r="J51" s="147"/>
      <c r="K51" s="148"/>
      <c r="L51" s="215">
        <v>28</v>
      </c>
      <c r="P51">
        <v>0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5596</v>
      </c>
      <c r="E52" s="238"/>
      <c r="F52" s="20" t="s">
        <v>155</v>
      </c>
      <c r="G52" s="33"/>
      <c r="H52" s="33"/>
      <c r="I52" s="33"/>
      <c r="J52" s="147"/>
      <c r="K52" s="148"/>
      <c r="L52" s="215">
        <v>0</v>
      </c>
    </row>
    <row r="53" spans="1:17" ht="16.5" x14ac:dyDescent="0.3">
      <c r="A53" s="50" t="s">
        <v>42</v>
      </c>
      <c r="B53" s="51"/>
      <c r="C53" s="52"/>
      <c r="D53" s="1182">
        <f>+B51+C51+D52</f>
        <v>16197</v>
      </c>
      <c r="E53" s="238"/>
      <c r="F53" s="20" t="s">
        <v>156</v>
      </c>
      <c r="G53" s="33"/>
      <c r="H53" s="33"/>
      <c r="I53" s="33"/>
      <c r="J53" s="147"/>
      <c r="K53" s="148"/>
      <c r="L53" s="215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183"/>
      <c r="E54" s="238"/>
      <c r="F54" s="20" t="s">
        <v>157</v>
      </c>
      <c r="G54" s="33"/>
      <c r="H54" s="33"/>
      <c r="I54" s="33"/>
      <c r="J54" s="147"/>
      <c r="K54" s="148"/>
      <c r="L54" s="215">
        <v>4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215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215">
        <v>15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215">
        <v>2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819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200" t="s">
        <v>1</v>
      </c>
      <c r="B64" s="1202" t="s">
        <v>46</v>
      </c>
      <c r="C64" s="216"/>
      <c r="D64" s="1204" t="s">
        <v>795</v>
      </c>
      <c r="E64" s="1204"/>
      <c r="F64" s="1205"/>
      <c r="G64" s="1206" t="s">
        <v>798</v>
      </c>
      <c r="H64" s="1184" t="s">
        <v>77</v>
      </c>
      <c r="I64" s="1186" t="s">
        <v>78</v>
      </c>
      <c r="J64" s="1186" t="s">
        <v>79</v>
      </c>
      <c r="K64" s="1186" t="s">
        <v>80</v>
      </c>
      <c r="L64" s="1194" t="s">
        <v>784</v>
      </c>
    </row>
    <row r="65" spans="1:19" ht="28.5" customHeight="1" thickBot="1" x14ac:dyDescent="0.3">
      <c r="A65" s="1201"/>
      <c r="B65" s="1203"/>
      <c r="C65" s="217" t="s">
        <v>47</v>
      </c>
      <c r="D65" s="218" t="s">
        <v>796</v>
      </c>
      <c r="E65" s="218" t="s">
        <v>797</v>
      </c>
      <c r="F65" s="219" t="s">
        <v>48</v>
      </c>
      <c r="G65" s="1207"/>
      <c r="H65" s="1185"/>
      <c r="I65" s="1187"/>
      <c r="J65" s="1187"/>
      <c r="K65" s="1187"/>
      <c r="L65" s="1195"/>
      <c r="N65" t="s">
        <v>794</v>
      </c>
    </row>
    <row r="66" spans="1:19" x14ac:dyDescent="0.25">
      <c r="A66" s="56" t="s">
        <v>130</v>
      </c>
      <c r="B66" s="162">
        <v>0</v>
      </c>
      <c r="C66" s="163">
        <v>0</v>
      </c>
      <c r="D66" s="164">
        <v>0</v>
      </c>
      <c r="E66" s="165">
        <v>0</v>
      </c>
      <c r="F66" s="220">
        <f>E66+D66+C66</f>
        <v>0</v>
      </c>
      <c r="G66" s="159">
        <v>0</v>
      </c>
      <c r="H66" s="35">
        <v>0</v>
      </c>
      <c r="I66" s="223">
        <f>IFERROR(SUM(H66*$N$66),0)</f>
        <v>0</v>
      </c>
      <c r="J66" s="224">
        <f>IFERROR(SUM(G66/I66)*100,0)</f>
        <v>0</v>
      </c>
      <c r="K66" s="225">
        <f>IFERROR(SUM(G66/F66),0)</f>
        <v>0</v>
      </c>
      <c r="L66" s="58">
        <v>0</v>
      </c>
      <c r="N66">
        <f>IF(H86 &gt; 0, VLOOKUP(B9,Mes!A1:B12,2,0), "")</f>
        <v>28</v>
      </c>
    </row>
    <row r="67" spans="1:19" ht="15.75" thickBot="1" x14ac:dyDescent="0.3">
      <c r="A67" s="56" t="s">
        <v>131</v>
      </c>
      <c r="B67" s="162">
        <v>75</v>
      </c>
      <c r="C67" s="163">
        <v>59</v>
      </c>
      <c r="D67" s="164">
        <v>2</v>
      </c>
      <c r="E67" s="165">
        <v>0</v>
      </c>
      <c r="F67" s="221">
        <f t="shared" ref="F67:F85" si="2">E67+D67+C67</f>
        <v>61</v>
      </c>
      <c r="G67" s="159">
        <v>240</v>
      </c>
      <c r="H67" s="35">
        <v>23</v>
      </c>
      <c r="I67" s="223">
        <f t="shared" ref="I67:I86" si="3">IFERROR(SUM(H67*$N$66),0)</f>
        <v>644</v>
      </c>
      <c r="J67" s="224">
        <f t="shared" ref="J67:J86" si="4">IFERROR(SUM(G67/I67)*100,0)</f>
        <v>37.267080745341616</v>
      </c>
      <c r="K67" s="225">
        <f t="shared" ref="K67:K86" si="5">IFERROR(SUM(G67/F67),0)</f>
        <v>3.9344262295081966</v>
      </c>
      <c r="L67" s="58">
        <v>14</v>
      </c>
    </row>
    <row r="68" spans="1:19" ht="15" customHeight="1" x14ac:dyDescent="0.25">
      <c r="A68" s="57" t="s">
        <v>132</v>
      </c>
      <c r="B68" s="162">
        <v>126</v>
      </c>
      <c r="C68" s="163">
        <v>118</v>
      </c>
      <c r="D68" s="164">
        <v>0</v>
      </c>
      <c r="E68" s="165">
        <v>1</v>
      </c>
      <c r="F68" s="221">
        <f t="shared" si="2"/>
        <v>119</v>
      </c>
      <c r="G68" s="159">
        <v>367</v>
      </c>
      <c r="H68" s="35">
        <v>17</v>
      </c>
      <c r="I68" s="223">
        <f t="shared" si="3"/>
        <v>476</v>
      </c>
      <c r="J68" s="224">
        <f t="shared" si="4"/>
        <v>77.100840336134453</v>
      </c>
      <c r="K68" s="225">
        <f t="shared" si="5"/>
        <v>3.0840336134453783</v>
      </c>
      <c r="L68" s="58">
        <v>7</v>
      </c>
      <c r="N68" s="1166" t="s">
        <v>829</v>
      </c>
      <c r="O68" s="1167"/>
      <c r="P68" s="1168"/>
      <c r="Q68" s="1148" t="s">
        <v>833</v>
      </c>
      <c r="R68" s="1149"/>
      <c r="S68" s="1150"/>
    </row>
    <row r="69" spans="1:19" x14ac:dyDescent="0.25">
      <c r="A69" s="56" t="s">
        <v>133</v>
      </c>
      <c r="B69" s="162">
        <v>71</v>
      </c>
      <c r="C69" s="163">
        <v>67</v>
      </c>
      <c r="D69" s="164">
        <v>0</v>
      </c>
      <c r="E69" s="165">
        <v>0</v>
      </c>
      <c r="F69" s="221">
        <f t="shared" si="2"/>
        <v>67</v>
      </c>
      <c r="G69" s="159">
        <v>244</v>
      </c>
      <c r="H69" s="35">
        <v>13</v>
      </c>
      <c r="I69" s="223">
        <f t="shared" si="3"/>
        <v>364</v>
      </c>
      <c r="J69" s="224">
        <f t="shared" si="4"/>
        <v>67.032967032967022</v>
      </c>
      <c r="K69" s="225">
        <f t="shared" si="5"/>
        <v>3.6417910447761193</v>
      </c>
      <c r="L69" s="58">
        <v>4</v>
      </c>
      <c r="N69" s="1169"/>
      <c r="O69" s="1170"/>
      <c r="P69" s="1171"/>
      <c r="Q69" s="1151"/>
      <c r="R69" s="1152"/>
      <c r="S69" s="1153"/>
    </row>
    <row r="70" spans="1:19" x14ac:dyDescent="0.25">
      <c r="A70" s="56" t="s">
        <v>134</v>
      </c>
      <c r="B70" s="162">
        <v>157</v>
      </c>
      <c r="C70" s="163">
        <v>109</v>
      </c>
      <c r="D70" s="164">
        <v>4</v>
      </c>
      <c r="E70" s="165">
        <v>24</v>
      </c>
      <c r="F70" s="221">
        <f t="shared" si="2"/>
        <v>137</v>
      </c>
      <c r="G70" s="159">
        <v>786</v>
      </c>
      <c r="H70" s="35">
        <v>30</v>
      </c>
      <c r="I70" s="223">
        <f t="shared" si="3"/>
        <v>840</v>
      </c>
      <c r="J70" s="224">
        <f t="shared" si="4"/>
        <v>93.571428571428569</v>
      </c>
      <c r="K70" s="225">
        <f t="shared" si="5"/>
        <v>5.7372262773722627</v>
      </c>
      <c r="L70" s="58">
        <v>20</v>
      </c>
      <c r="N70" s="1169"/>
      <c r="O70" s="1170"/>
      <c r="P70" s="1171"/>
      <c r="Q70" s="1151"/>
      <c r="R70" s="1152"/>
      <c r="S70" s="1153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4">
        <v>0</v>
      </c>
      <c r="F71" s="221">
        <f t="shared" si="2"/>
        <v>0</v>
      </c>
      <c r="G71" s="159">
        <v>0</v>
      </c>
      <c r="H71" s="35">
        <v>0</v>
      </c>
      <c r="I71" s="223">
        <f t="shared" si="3"/>
        <v>0</v>
      </c>
      <c r="J71" s="224">
        <f t="shared" si="4"/>
        <v>0</v>
      </c>
      <c r="K71" s="225">
        <f t="shared" si="5"/>
        <v>0</v>
      </c>
      <c r="L71" s="58">
        <v>0</v>
      </c>
      <c r="N71" s="1172"/>
      <c r="O71" s="1173"/>
      <c r="P71" s="1174"/>
      <c r="Q71" s="1154"/>
      <c r="R71" s="1155"/>
      <c r="S71" s="1156"/>
    </row>
    <row r="72" spans="1:19" ht="15.75" thickBot="1" x14ac:dyDescent="0.3">
      <c r="A72" s="56" t="s">
        <v>136</v>
      </c>
      <c r="B72" s="162">
        <v>0</v>
      </c>
      <c r="C72" s="163">
        <v>0</v>
      </c>
      <c r="D72" s="164">
        <v>0</v>
      </c>
      <c r="E72" s="164">
        <v>0</v>
      </c>
      <c r="F72" s="221">
        <f t="shared" si="2"/>
        <v>0</v>
      </c>
      <c r="G72" s="159">
        <v>0</v>
      </c>
      <c r="H72" s="35">
        <v>0</v>
      </c>
      <c r="I72" s="223">
        <f t="shared" si="3"/>
        <v>0</v>
      </c>
      <c r="J72" s="224">
        <f t="shared" si="4"/>
        <v>0</v>
      </c>
      <c r="K72" s="225">
        <f t="shared" si="5"/>
        <v>0</v>
      </c>
      <c r="L72" s="58">
        <v>0</v>
      </c>
      <c r="O72" s="939"/>
    </row>
    <row r="73" spans="1:19" ht="15" customHeight="1" x14ac:dyDescent="0.25">
      <c r="A73" s="56" t="s">
        <v>137</v>
      </c>
      <c r="B73" s="162">
        <v>0</v>
      </c>
      <c r="C73" s="163">
        <v>0</v>
      </c>
      <c r="D73" s="164">
        <v>0</v>
      </c>
      <c r="E73" s="164">
        <v>0</v>
      </c>
      <c r="F73" s="221">
        <f t="shared" si="2"/>
        <v>0</v>
      </c>
      <c r="G73" s="159">
        <v>0</v>
      </c>
      <c r="H73" s="35">
        <v>0</v>
      </c>
      <c r="I73" s="223">
        <f t="shared" si="3"/>
        <v>0</v>
      </c>
      <c r="J73" s="224">
        <f t="shared" si="4"/>
        <v>0</v>
      </c>
      <c r="K73" s="225">
        <f t="shared" si="5"/>
        <v>0</v>
      </c>
      <c r="L73" s="58">
        <v>0</v>
      </c>
      <c r="N73" s="1148" t="s">
        <v>830</v>
      </c>
      <c r="O73" s="1149"/>
      <c r="P73" s="1150"/>
      <c r="Q73" s="1157" t="s">
        <v>834</v>
      </c>
      <c r="R73" s="1158"/>
      <c r="S73" s="1159"/>
    </row>
    <row r="74" spans="1:19" x14ac:dyDescent="0.25">
      <c r="A74" s="56" t="s">
        <v>138</v>
      </c>
      <c r="B74" s="162">
        <v>0</v>
      </c>
      <c r="C74" s="163">
        <v>0</v>
      </c>
      <c r="D74" s="164">
        <v>0</v>
      </c>
      <c r="E74" s="164">
        <v>0</v>
      </c>
      <c r="F74" s="221">
        <f t="shared" si="2"/>
        <v>0</v>
      </c>
      <c r="G74" s="159">
        <v>0</v>
      </c>
      <c r="H74" s="35">
        <v>0</v>
      </c>
      <c r="I74" s="223">
        <f t="shared" si="3"/>
        <v>0</v>
      </c>
      <c r="J74" s="224">
        <f t="shared" si="4"/>
        <v>0</v>
      </c>
      <c r="K74" s="225">
        <f t="shared" si="5"/>
        <v>0</v>
      </c>
      <c r="L74" s="58">
        <v>0</v>
      </c>
      <c r="N74" s="1151"/>
      <c r="O74" s="1152"/>
      <c r="P74" s="1153"/>
      <c r="Q74" s="1160"/>
      <c r="R74" s="1161"/>
      <c r="S74" s="1162"/>
    </row>
    <row r="75" spans="1:19" ht="15.75" thickBot="1" x14ac:dyDescent="0.3">
      <c r="A75" s="56" t="s">
        <v>139</v>
      </c>
      <c r="B75" s="162">
        <v>0</v>
      </c>
      <c r="C75" s="163">
        <v>0</v>
      </c>
      <c r="D75" s="164">
        <v>0</v>
      </c>
      <c r="E75" s="164">
        <v>0</v>
      </c>
      <c r="F75" s="221">
        <f t="shared" si="2"/>
        <v>0</v>
      </c>
      <c r="G75" s="159">
        <v>0</v>
      </c>
      <c r="H75" s="35">
        <v>0</v>
      </c>
      <c r="I75" s="223">
        <f t="shared" si="3"/>
        <v>0</v>
      </c>
      <c r="J75" s="224">
        <f t="shared" si="4"/>
        <v>0</v>
      </c>
      <c r="K75" s="225">
        <f t="shared" si="5"/>
        <v>0</v>
      </c>
      <c r="L75" s="58">
        <v>0</v>
      </c>
      <c r="N75" s="1154"/>
      <c r="O75" s="1155"/>
      <c r="P75" s="1156"/>
      <c r="Q75" s="1163"/>
      <c r="R75" s="1164"/>
      <c r="S75" s="1165"/>
    </row>
    <row r="76" spans="1:19" ht="15" customHeight="1" x14ac:dyDescent="0.25">
      <c r="A76" s="56" t="s">
        <v>140</v>
      </c>
      <c r="B76" s="162">
        <v>108</v>
      </c>
      <c r="C76" s="163">
        <v>79</v>
      </c>
      <c r="D76" s="164">
        <v>2</v>
      </c>
      <c r="E76" s="165">
        <v>5</v>
      </c>
      <c r="F76" s="221">
        <f t="shared" si="2"/>
        <v>86</v>
      </c>
      <c r="G76" s="159">
        <v>448</v>
      </c>
      <c r="H76" s="35">
        <v>37</v>
      </c>
      <c r="I76" s="223">
        <f t="shared" si="3"/>
        <v>1036</v>
      </c>
      <c r="J76" s="224">
        <f t="shared" si="4"/>
        <v>43.243243243243242</v>
      </c>
      <c r="K76" s="225">
        <f t="shared" si="5"/>
        <v>5.2093023255813957</v>
      </c>
      <c r="L76" s="58">
        <v>22</v>
      </c>
      <c r="N76" s="1169" t="s">
        <v>831</v>
      </c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4">
        <v>0</v>
      </c>
      <c r="F77" s="221">
        <f t="shared" si="2"/>
        <v>0</v>
      </c>
      <c r="G77" s="159">
        <v>0</v>
      </c>
      <c r="H77" s="35">
        <v>0</v>
      </c>
      <c r="I77" s="223">
        <f t="shared" si="3"/>
        <v>0</v>
      </c>
      <c r="J77" s="224">
        <f t="shared" si="4"/>
        <v>0</v>
      </c>
      <c r="K77" s="225">
        <f t="shared" si="5"/>
        <v>0</v>
      </c>
      <c r="L77" s="58">
        <v>0</v>
      </c>
      <c r="N77" s="1169"/>
      <c r="O77" s="1170"/>
      <c r="P77" s="1171"/>
    </row>
    <row r="78" spans="1:19" x14ac:dyDescent="0.25">
      <c r="A78" s="56" t="s">
        <v>142</v>
      </c>
      <c r="B78" s="162">
        <v>26</v>
      </c>
      <c r="C78" s="163">
        <v>25</v>
      </c>
      <c r="D78" s="164">
        <v>0</v>
      </c>
      <c r="E78" s="164">
        <v>0</v>
      </c>
      <c r="F78" s="221">
        <f t="shared" si="2"/>
        <v>25</v>
      </c>
      <c r="G78" s="159">
        <v>206</v>
      </c>
      <c r="H78" s="35">
        <v>1</v>
      </c>
      <c r="I78" s="223">
        <f t="shared" si="3"/>
        <v>28</v>
      </c>
      <c r="J78" s="224">
        <f t="shared" si="4"/>
        <v>735.71428571428567</v>
      </c>
      <c r="K78" s="225">
        <f t="shared" si="5"/>
        <v>8.24</v>
      </c>
      <c r="L78" s="58">
        <v>1</v>
      </c>
      <c r="N78" s="1169"/>
      <c r="O78" s="1170"/>
      <c r="P78" s="1171"/>
    </row>
    <row r="79" spans="1:19" ht="15.75" thickBot="1" x14ac:dyDescent="0.3">
      <c r="A79" s="56" t="s">
        <v>143</v>
      </c>
      <c r="B79" s="162">
        <v>4</v>
      </c>
      <c r="C79" s="163">
        <v>3</v>
      </c>
      <c r="D79" s="164">
        <v>0</v>
      </c>
      <c r="E79" s="164">
        <v>0</v>
      </c>
      <c r="F79" s="221">
        <f t="shared" si="2"/>
        <v>3</v>
      </c>
      <c r="G79" s="159">
        <v>6</v>
      </c>
      <c r="H79" s="35">
        <v>1</v>
      </c>
      <c r="I79" s="223">
        <f t="shared" si="3"/>
        <v>28</v>
      </c>
      <c r="J79" s="224">
        <f t="shared" si="4"/>
        <v>21.428571428571427</v>
      </c>
      <c r="K79" s="225">
        <f t="shared" si="5"/>
        <v>2</v>
      </c>
      <c r="L79" s="58">
        <v>1</v>
      </c>
      <c r="N79" s="1172"/>
      <c r="O79" s="1173"/>
      <c r="P79" s="1174"/>
    </row>
    <row r="80" spans="1:19" ht="15" customHeight="1" x14ac:dyDescent="0.25">
      <c r="A80" s="56" t="s">
        <v>144</v>
      </c>
      <c r="B80" s="162">
        <v>0</v>
      </c>
      <c r="C80" s="163">
        <v>0</v>
      </c>
      <c r="D80" s="164">
        <v>0</v>
      </c>
      <c r="E80" s="164">
        <v>0</v>
      </c>
      <c r="F80" s="221">
        <f t="shared" si="2"/>
        <v>0</v>
      </c>
      <c r="G80" s="159">
        <v>0</v>
      </c>
      <c r="H80" s="35">
        <v>0</v>
      </c>
      <c r="I80" s="223">
        <f t="shared" si="3"/>
        <v>0</v>
      </c>
      <c r="J80" s="224">
        <f t="shared" si="4"/>
        <v>0</v>
      </c>
      <c r="K80" s="225">
        <f t="shared" si="5"/>
        <v>0</v>
      </c>
      <c r="L80" s="58">
        <v>0</v>
      </c>
      <c r="N80" s="1148" t="s">
        <v>832</v>
      </c>
      <c r="O80" s="1149"/>
      <c r="P80" s="1150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4">
        <v>0</v>
      </c>
      <c r="F81" s="221">
        <f t="shared" si="2"/>
        <v>0</v>
      </c>
      <c r="G81" s="159">
        <v>0</v>
      </c>
      <c r="H81" s="35">
        <v>0</v>
      </c>
      <c r="I81" s="223">
        <f t="shared" si="3"/>
        <v>0</v>
      </c>
      <c r="J81" s="224">
        <f t="shared" si="4"/>
        <v>0</v>
      </c>
      <c r="K81" s="225">
        <f t="shared" si="5"/>
        <v>0</v>
      </c>
      <c r="L81" s="58">
        <v>0</v>
      </c>
      <c r="N81" s="1151"/>
      <c r="O81" s="1152"/>
      <c r="P81" s="1153"/>
    </row>
    <row r="82" spans="1:18" x14ac:dyDescent="0.25">
      <c r="A82" s="56" t="s">
        <v>146</v>
      </c>
      <c r="B82" s="162">
        <v>35</v>
      </c>
      <c r="C82" s="163">
        <v>26</v>
      </c>
      <c r="D82" s="164">
        <v>2</v>
      </c>
      <c r="E82" s="165">
        <v>6</v>
      </c>
      <c r="F82" s="221">
        <f t="shared" si="2"/>
        <v>34</v>
      </c>
      <c r="G82" s="159">
        <v>182</v>
      </c>
      <c r="H82" s="35">
        <v>3</v>
      </c>
      <c r="I82" s="223">
        <f t="shared" si="3"/>
        <v>84</v>
      </c>
      <c r="J82" s="224">
        <f t="shared" si="4"/>
        <v>216.66666666666666</v>
      </c>
      <c r="K82" s="225">
        <f t="shared" si="5"/>
        <v>5.3529411764705879</v>
      </c>
      <c r="L82" s="58">
        <v>1</v>
      </c>
      <c r="N82" s="1151"/>
      <c r="O82" s="1152"/>
      <c r="P82" s="1153"/>
    </row>
    <row r="83" spans="1:18" ht="15.75" thickBot="1" x14ac:dyDescent="0.3">
      <c r="A83" s="56" t="s">
        <v>147</v>
      </c>
      <c r="B83" s="162">
        <v>10</v>
      </c>
      <c r="C83" s="163">
        <v>7</v>
      </c>
      <c r="D83" s="164">
        <v>0</v>
      </c>
      <c r="E83" s="165">
        <v>0</v>
      </c>
      <c r="F83" s="221">
        <f t="shared" si="2"/>
        <v>7</v>
      </c>
      <c r="G83" s="159">
        <v>65</v>
      </c>
      <c r="H83" s="35">
        <v>6</v>
      </c>
      <c r="I83" s="223">
        <f t="shared" si="3"/>
        <v>168</v>
      </c>
      <c r="J83" s="224">
        <f t="shared" si="4"/>
        <v>38.69047619047619</v>
      </c>
      <c r="K83" s="225">
        <f t="shared" si="5"/>
        <v>9.2857142857142865</v>
      </c>
      <c r="L83" s="58">
        <v>3</v>
      </c>
      <c r="N83" s="1154"/>
      <c r="O83" s="1155"/>
      <c r="P83" s="1156"/>
    </row>
    <row r="84" spans="1:18" x14ac:dyDescent="0.25">
      <c r="A84" s="56" t="s">
        <v>148</v>
      </c>
      <c r="B84" s="162">
        <v>29</v>
      </c>
      <c r="C84" s="163">
        <v>3</v>
      </c>
      <c r="D84" s="164">
        <v>3</v>
      </c>
      <c r="E84" s="165">
        <v>16</v>
      </c>
      <c r="F84" s="221">
        <f t="shared" si="2"/>
        <v>22</v>
      </c>
      <c r="G84" s="159">
        <v>167</v>
      </c>
      <c r="H84" s="35">
        <v>11</v>
      </c>
      <c r="I84" s="223">
        <f t="shared" si="3"/>
        <v>308</v>
      </c>
      <c r="J84" s="224">
        <f t="shared" si="4"/>
        <v>54.220779220779228</v>
      </c>
      <c r="K84" s="225">
        <f t="shared" si="5"/>
        <v>7.5909090909090908</v>
      </c>
      <c r="L84" s="58">
        <v>7</v>
      </c>
    </row>
    <row r="85" spans="1:18" x14ac:dyDescent="0.25">
      <c r="A85" s="56" t="s">
        <v>149</v>
      </c>
      <c r="B85" s="157">
        <v>25</v>
      </c>
      <c r="C85" s="163">
        <v>20</v>
      </c>
      <c r="D85" s="164">
        <v>0</v>
      </c>
      <c r="E85" s="165">
        <v>0</v>
      </c>
      <c r="F85" s="221">
        <f t="shared" si="2"/>
        <v>20</v>
      </c>
      <c r="G85" s="159">
        <v>146</v>
      </c>
      <c r="H85" s="35">
        <v>14</v>
      </c>
      <c r="I85" s="223">
        <f t="shared" si="3"/>
        <v>392</v>
      </c>
      <c r="J85" s="224">
        <f t="shared" si="4"/>
        <v>37.244897959183675</v>
      </c>
      <c r="K85" s="225">
        <f t="shared" si="5"/>
        <v>7.3</v>
      </c>
      <c r="L85" s="58">
        <v>5</v>
      </c>
    </row>
    <row r="86" spans="1:18" ht="15.75" thickBot="1" x14ac:dyDescent="0.3">
      <c r="A86" s="226" t="s">
        <v>6</v>
      </c>
      <c r="B86" s="227">
        <f t="shared" ref="B86:H86" si="6">SUM(B66:B85)</f>
        <v>666</v>
      </c>
      <c r="C86" s="228">
        <f t="shared" si="6"/>
        <v>516</v>
      </c>
      <c r="D86" s="222">
        <f t="shared" si="6"/>
        <v>13</v>
      </c>
      <c r="E86" s="222">
        <f t="shared" si="6"/>
        <v>52</v>
      </c>
      <c r="F86" s="222">
        <f t="shared" si="6"/>
        <v>581</v>
      </c>
      <c r="G86" s="229">
        <f t="shared" si="6"/>
        <v>2857</v>
      </c>
      <c r="H86" s="222">
        <f t="shared" si="6"/>
        <v>156</v>
      </c>
      <c r="I86" s="222">
        <f t="shared" si="3"/>
        <v>4368</v>
      </c>
      <c r="J86" s="222">
        <f t="shared" si="4"/>
        <v>65.407509157509153</v>
      </c>
      <c r="K86" s="222">
        <f t="shared" si="5"/>
        <v>4.9173838209982792</v>
      </c>
      <c r="L86" s="230">
        <f>SUM(L66:L85)</f>
        <v>85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196" t="s">
        <v>735</v>
      </c>
      <c r="B89" s="1197"/>
      <c r="C89" s="1188" t="s">
        <v>733</v>
      </c>
      <c r="D89" s="1189"/>
      <c r="E89" s="1189"/>
      <c r="F89" s="1189"/>
      <c r="G89" s="1189"/>
      <c r="H89" s="1189"/>
      <c r="I89" s="1189"/>
      <c r="J89" s="1190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198"/>
      <c r="B90" s="1199"/>
      <c r="C90" s="231" t="s">
        <v>161</v>
      </c>
      <c r="D90" s="232" t="s">
        <v>49</v>
      </c>
      <c r="E90" s="232" t="s">
        <v>50</v>
      </c>
      <c r="F90" s="232" t="s">
        <v>51</v>
      </c>
      <c r="G90" s="232" t="s">
        <v>52</v>
      </c>
      <c r="H90" s="232" t="s">
        <v>53</v>
      </c>
      <c r="I90" s="233" t="s">
        <v>54</v>
      </c>
      <c r="J90" s="234" t="s">
        <v>162</v>
      </c>
      <c r="K90" s="235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179" t="s">
        <v>41</v>
      </c>
      <c r="B91" s="72" t="s">
        <v>731</v>
      </c>
      <c r="C91" s="73">
        <v>0</v>
      </c>
      <c r="D91" s="74">
        <v>15</v>
      </c>
      <c r="E91" s="74">
        <v>17</v>
      </c>
      <c r="F91" s="74">
        <v>11</v>
      </c>
      <c r="G91" s="74">
        <v>10</v>
      </c>
      <c r="H91" s="74">
        <v>5</v>
      </c>
      <c r="I91" s="74">
        <v>2</v>
      </c>
      <c r="J91" s="61">
        <v>0</v>
      </c>
      <c r="K91" s="137">
        <f t="shared" ref="K91:K99" si="7">SUM(J91+I91+H91+G91+F91+E91+D91+C91)</f>
        <v>60</v>
      </c>
      <c r="L91" s="6"/>
      <c r="M91" s="6"/>
      <c r="N91" s="6"/>
      <c r="O91" s="6"/>
      <c r="P91" s="6"/>
      <c r="Q91" s="6"/>
      <c r="R91" s="6"/>
    </row>
    <row r="92" spans="1:18" x14ac:dyDescent="0.25">
      <c r="A92" s="1180"/>
      <c r="B92" s="68" t="s">
        <v>730</v>
      </c>
      <c r="C92" s="70">
        <v>0</v>
      </c>
      <c r="D92" s="67">
        <v>11</v>
      </c>
      <c r="E92" s="67">
        <v>19</v>
      </c>
      <c r="F92" s="67">
        <v>22</v>
      </c>
      <c r="G92" s="67">
        <v>14</v>
      </c>
      <c r="H92" s="67">
        <v>7</v>
      </c>
      <c r="I92" s="67">
        <v>2</v>
      </c>
      <c r="J92" s="71">
        <v>0</v>
      </c>
      <c r="K92" s="138">
        <f t="shared" si="7"/>
        <v>75</v>
      </c>
    </row>
    <row r="93" spans="1:18" ht="15.75" thickBot="1" x14ac:dyDescent="0.3">
      <c r="A93" s="1181"/>
      <c r="B93" s="236" t="s">
        <v>6</v>
      </c>
      <c r="C93" s="92">
        <f>+C91+C92</f>
        <v>0</v>
      </c>
      <c r="D93" s="92">
        <f t="shared" ref="D93:J93" si="8">+D91+D92</f>
        <v>26</v>
      </c>
      <c r="E93" s="92">
        <f t="shared" si="8"/>
        <v>36</v>
      </c>
      <c r="F93" s="92">
        <f t="shared" si="8"/>
        <v>33</v>
      </c>
      <c r="G93" s="92">
        <f t="shared" si="8"/>
        <v>24</v>
      </c>
      <c r="H93" s="92">
        <f t="shared" si="8"/>
        <v>12</v>
      </c>
      <c r="I93" s="92">
        <f t="shared" si="8"/>
        <v>4</v>
      </c>
      <c r="J93" s="92">
        <f t="shared" si="8"/>
        <v>0</v>
      </c>
      <c r="K93" s="139">
        <f t="shared" si="7"/>
        <v>135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1</v>
      </c>
      <c r="I94" s="135">
        <v>0</v>
      </c>
      <c r="J94" s="136">
        <v>0</v>
      </c>
      <c r="K94" s="140">
        <f t="shared" si="7"/>
        <v>1</v>
      </c>
    </row>
    <row r="95" spans="1:18" x14ac:dyDescent="0.25">
      <c r="A95" s="1191" t="s">
        <v>55</v>
      </c>
      <c r="B95" s="60" t="s">
        <v>728</v>
      </c>
      <c r="C95" s="73">
        <v>0</v>
      </c>
      <c r="D95" s="74">
        <v>26</v>
      </c>
      <c r="E95" s="74">
        <v>35</v>
      </c>
      <c r="F95" s="74">
        <v>32</v>
      </c>
      <c r="G95" s="74">
        <v>24</v>
      </c>
      <c r="H95" s="74">
        <v>13</v>
      </c>
      <c r="I95" s="74">
        <v>3</v>
      </c>
      <c r="J95" s="61">
        <v>0</v>
      </c>
      <c r="K95" s="137">
        <f t="shared" si="7"/>
        <v>133</v>
      </c>
    </row>
    <row r="96" spans="1:18" x14ac:dyDescent="0.25">
      <c r="A96" s="1192"/>
      <c r="B96" s="131" t="s">
        <v>727</v>
      </c>
      <c r="C96" s="70">
        <v>0</v>
      </c>
      <c r="D96" s="67">
        <v>0</v>
      </c>
      <c r="E96" s="67">
        <v>1</v>
      </c>
      <c r="F96" s="67">
        <v>1</v>
      </c>
      <c r="G96" s="67">
        <v>0</v>
      </c>
      <c r="H96" s="67">
        <v>0</v>
      </c>
      <c r="I96" s="67">
        <v>1</v>
      </c>
      <c r="J96" s="71">
        <v>0</v>
      </c>
      <c r="K96" s="138">
        <f t="shared" si="7"/>
        <v>3</v>
      </c>
    </row>
    <row r="97" spans="1:18" ht="15.75" thickBot="1" x14ac:dyDescent="0.3">
      <c r="A97" s="1193"/>
      <c r="B97" s="237" t="s">
        <v>6</v>
      </c>
      <c r="C97" s="96">
        <f>+C95+C96</f>
        <v>0</v>
      </c>
      <c r="D97" s="96">
        <f t="shared" ref="D97:J97" si="9">+D95+D96</f>
        <v>26</v>
      </c>
      <c r="E97" s="96">
        <f t="shared" si="9"/>
        <v>36</v>
      </c>
      <c r="F97" s="96">
        <f t="shared" si="9"/>
        <v>33</v>
      </c>
      <c r="G97" s="96">
        <f t="shared" si="9"/>
        <v>24</v>
      </c>
      <c r="H97" s="96">
        <f t="shared" si="9"/>
        <v>13</v>
      </c>
      <c r="I97" s="96">
        <f t="shared" si="9"/>
        <v>4</v>
      </c>
      <c r="J97" s="96">
        <f t="shared" si="9"/>
        <v>0</v>
      </c>
      <c r="K97" s="139">
        <f t="shared" si="7"/>
        <v>136</v>
      </c>
      <c r="R97" s="18"/>
    </row>
    <row r="98" spans="1:18" x14ac:dyDescent="0.25">
      <c r="A98" s="75"/>
      <c r="B98" s="72" t="s">
        <v>726</v>
      </c>
      <c r="C98" s="73">
        <v>0</v>
      </c>
      <c r="D98" s="74">
        <v>1</v>
      </c>
      <c r="E98" s="74">
        <v>3</v>
      </c>
      <c r="F98" s="74">
        <v>2</v>
      </c>
      <c r="G98" s="74">
        <v>2</v>
      </c>
      <c r="H98" s="74">
        <v>1</v>
      </c>
      <c r="I98" s="74">
        <v>0</v>
      </c>
      <c r="J98" s="61">
        <v>0</v>
      </c>
      <c r="K98" s="137">
        <f t="shared" si="7"/>
        <v>9</v>
      </c>
    </row>
    <row r="99" spans="1:18" ht="15.75" thickBot="1" x14ac:dyDescent="0.3">
      <c r="A99" s="76"/>
      <c r="B99" s="77" t="s">
        <v>732</v>
      </c>
      <c r="C99" s="67">
        <v>0</v>
      </c>
      <c r="D99" s="67">
        <v>3</v>
      </c>
      <c r="E99" s="67">
        <v>1</v>
      </c>
      <c r="F99" s="67">
        <v>5</v>
      </c>
      <c r="G99" s="67">
        <v>0</v>
      </c>
      <c r="H99" s="67">
        <v>3</v>
      </c>
      <c r="I99" s="67">
        <v>1</v>
      </c>
      <c r="J99" s="67">
        <v>0</v>
      </c>
      <c r="K99" s="1002">
        <f t="shared" si="7"/>
        <v>13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175" t="s">
        <v>62</v>
      </c>
      <c r="B107" s="1176"/>
      <c r="C107" s="1176"/>
      <c r="D107" s="1176"/>
      <c r="E107" s="1176"/>
      <c r="F107" s="1177">
        <f>SUM(F105+F106)</f>
        <v>0</v>
      </c>
      <c r="G107" s="1178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175" t="s">
        <v>66</v>
      </c>
      <c r="B112" s="1176"/>
      <c r="C112" s="1176"/>
      <c r="D112" s="1176"/>
      <c r="E112" s="1176"/>
      <c r="F112" s="1177">
        <f>SUM(F108+F109+F110+F111)</f>
        <v>0</v>
      </c>
      <c r="G112" s="1178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852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80:P83"/>
    <mergeCell ref="N68:P71"/>
    <mergeCell ref="Q68:S71"/>
    <mergeCell ref="N73:P75"/>
    <mergeCell ref="Q73:S75"/>
    <mergeCell ref="N76:P79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58" priority="4" operator="equal">
      <formula>""</formula>
    </cfRule>
  </conditionalFormatting>
  <conditionalFormatting sqref="A118">
    <cfRule type="cellIs" dxfId="57" priority="3" operator="equal">
      <formula>""</formula>
    </cfRule>
  </conditionalFormatting>
  <conditionalFormatting sqref="G118">
    <cfRule type="cellIs" dxfId="56" priority="2" operator="equal">
      <formula>""</formula>
    </cfRule>
  </conditionalFormatting>
  <conditionalFormatting sqref="A115">
    <cfRule type="cellIs" dxfId="55" priority="1" operator="equal">
      <formula>""</formula>
    </cfRule>
  </conditionalFormatting>
  <hyperlinks>
    <hyperlink ref="A3" r:id="rId1"/>
  </hyperlinks>
  <pageMargins left="1.3779527559055118" right="0.39370078740157483" top="1.0236220472440944" bottom="0.35433070866141736" header="0.31496062992125984" footer="0.31496062992125984"/>
  <pageSetup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CCCC00"/>
  </sheetPr>
  <dimension ref="A1:S121"/>
  <sheetViews>
    <sheetView showGridLines="0" showRowColHeaders="0" topLeftCell="A37" zoomScale="115" zoomScaleNormal="115" zoomScalePageLayoutView="60" workbookViewId="0">
      <selection activeCell="J50" sqref="J50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773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251" t="s">
        <v>1</v>
      </c>
      <c r="B11" s="252" t="s">
        <v>2</v>
      </c>
      <c r="C11" s="253" t="s">
        <v>724</v>
      </c>
      <c r="D11" s="1253" t="s">
        <v>3</v>
      </c>
      <c r="E11" s="238"/>
      <c r="F11" s="1255" t="s">
        <v>725</v>
      </c>
      <c r="G11" s="1256"/>
      <c r="H11" s="1256"/>
      <c r="I11" s="1257"/>
      <c r="J11" s="260" t="s">
        <v>4</v>
      </c>
      <c r="K11" s="261" t="s">
        <v>5</v>
      </c>
      <c r="L11" s="1259" t="s">
        <v>6</v>
      </c>
      <c r="N11" s="1114"/>
      <c r="O11" s="1114"/>
      <c r="P11" s="1114"/>
      <c r="Q11" s="1114"/>
    </row>
    <row r="12" spans="1:17" ht="15.75" customHeight="1" thickBot="1" x14ac:dyDescent="0.3">
      <c r="A12" s="1252"/>
      <c r="B12" s="254" t="s">
        <v>7</v>
      </c>
      <c r="C12" s="255" t="s">
        <v>8</v>
      </c>
      <c r="D12" s="1254"/>
      <c r="E12" s="238"/>
      <c r="F12" s="1258"/>
      <c r="G12" s="1239"/>
      <c r="H12" s="1239"/>
      <c r="I12" s="1240"/>
      <c r="J12" s="262" t="s">
        <v>9</v>
      </c>
      <c r="K12" s="263" t="s">
        <v>10</v>
      </c>
      <c r="L12" s="1260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256">
        <f>SUM(C13+B13)</f>
        <v>0</v>
      </c>
      <c r="E13" s="239"/>
      <c r="F13" s="1029" t="s">
        <v>11</v>
      </c>
      <c r="G13" s="1030"/>
      <c r="H13" s="1030"/>
      <c r="I13" s="1030"/>
      <c r="J13" s="114">
        <v>349</v>
      </c>
      <c r="K13" s="114">
        <v>0</v>
      </c>
      <c r="L13" s="264">
        <f>SUM(K13+J13)</f>
        <v>349</v>
      </c>
    </row>
    <row r="14" spans="1:17" x14ac:dyDescent="0.25">
      <c r="A14" s="13" t="s">
        <v>692</v>
      </c>
      <c r="B14" s="36">
        <v>116</v>
      </c>
      <c r="C14" s="36">
        <v>789</v>
      </c>
      <c r="D14" s="257">
        <f t="shared" ref="D14:D51" si="0">SUM(C14+B14)</f>
        <v>905</v>
      </c>
      <c r="E14" s="238"/>
      <c r="F14" s="1029" t="s">
        <v>12</v>
      </c>
      <c r="G14" s="1030"/>
      <c r="H14" s="1030"/>
      <c r="I14" s="1030"/>
      <c r="J14" s="114">
        <v>931</v>
      </c>
      <c r="K14" s="114">
        <v>1897</v>
      </c>
      <c r="L14" s="264">
        <f t="shared" ref="L14:L33" si="1">SUM(K14+J14)</f>
        <v>2828</v>
      </c>
    </row>
    <row r="15" spans="1:17" x14ac:dyDescent="0.25">
      <c r="A15" s="13" t="s">
        <v>693</v>
      </c>
      <c r="B15" s="36">
        <v>138</v>
      </c>
      <c r="C15" s="36">
        <v>606</v>
      </c>
      <c r="D15" s="257">
        <f t="shared" si="0"/>
        <v>744</v>
      </c>
      <c r="E15" s="238"/>
      <c r="F15" s="1029" t="s">
        <v>13</v>
      </c>
      <c r="G15" s="1030"/>
      <c r="H15" s="1030"/>
      <c r="I15" s="1030"/>
      <c r="J15" s="114">
        <v>335</v>
      </c>
      <c r="K15" s="114">
        <v>1032</v>
      </c>
      <c r="L15" s="264">
        <f t="shared" si="1"/>
        <v>1367</v>
      </c>
    </row>
    <row r="16" spans="1:17" x14ac:dyDescent="0.25">
      <c r="A16" s="13" t="s">
        <v>694</v>
      </c>
      <c r="B16" s="36">
        <v>51</v>
      </c>
      <c r="C16" s="36">
        <v>506</v>
      </c>
      <c r="D16" s="257">
        <f t="shared" si="0"/>
        <v>557</v>
      </c>
      <c r="E16" s="238"/>
      <c r="F16" s="1029" t="s">
        <v>14</v>
      </c>
      <c r="G16" s="1030"/>
      <c r="H16" s="1030"/>
      <c r="I16" s="1030"/>
      <c r="J16" s="114">
        <v>244</v>
      </c>
      <c r="K16" s="114">
        <v>303</v>
      </c>
      <c r="L16" s="264">
        <f t="shared" si="1"/>
        <v>547</v>
      </c>
    </row>
    <row r="17" spans="1:12" x14ac:dyDescent="0.25">
      <c r="A17" s="13" t="s">
        <v>695</v>
      </c>
      <c r="B17" s="36">
        <v>162</v>
      </c>
      <c r="C17" s="36">
        <v>283</v>
      </c>
      <c r="D17" s="257">
        <f t="shared" si="0"/>
        <v>445</v>
      </c>
      <c r="E17" s="238"/>
      <c r="F17" s="1029" t="s">
        <v>15</v>
      </c>
      <c r="G17" s="1030"/>
      <c r="H17" s="1030"/>
      <c r="I17" s="1030"/>
      <c r="J17" s="114">
        <v>0</v>
      </c>
      <c r="K17" s="114">
        <v>0</v>
      </c>
      <c r="L17" s="264">
        <f t="shared" si="1"/>
        <v>0</v>
      </c>
    </row>
    <row r="18" spans="1:12" x14ac:dyDescent="0.25">
      <c r="A18" s="13" t="s">
        <v>786</v>
      </c>
      <c r="B18" s="36">
        <v>330</v>
      </c>
      <c r="C18" s="36">
        <v>492</v>
      </c>
      <c r="D18" s="257">
        <f t="shared" si="0"/>
        <v>822</v>
      </c>
      <c r="E18" s="238"/>
      <c r="F18" s="1045" t="s">
        <v>16</v>
      </c>
      <c r="G18" s="1046"/>
      <c r="H18" s="1046"/>
      <c r="I18" s="1046"/>
      <c r="J18" s="114">
        <v>0</v>
      </c>
      <c r="K18" s="114">
        <v>0</v>
      </c>
      <c r="L18" s="264">
        <f t="shared" si="1"/>
        <v>0</v>
      </c>
    </row>
    <row r="19" spans="1:12" x14ac:dyDescent="0.25">
      <c r="A19" s="13" t="s">
        <v>696</v>
      </c>
      <c r="B19" s="36">
        <v>184</v>
      </c>
      <c r="C19" s="36">
        <v>393</v>
      </c>
      <c r="D19" s="257">
        <f t="shared" si="0"/>
        <v>577</v>
      </c>
      <c r="E19" s="238"/>
      <c r="F19" s="1045" t="s">
        <v>17</v>
      </c>
      <c r="G19" s="1046"/>
      <c r="H19" s="1046"/>
      <c r="I19" s="1047"/>
      <c r="J19" s="114">
        <v>0</v>
      </c>
      <c r="K19" s="114">
        <v>0</v>
      </c>
      <c r="L19" s="264">
        <f t="shared" si="1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257">
        <f t="shared" si="0"/>
        <v>0</v>
      </c>
      <c r="E20" s="238"/>
      <c r="F20" s="1045" t="s">
        <v>18</v>
      </c>
      <c r="G20" s="1046"/>
      <c r="H20" s="1046"/>
      <c r="I20" s="1047"/>
      <c r="J20" s="114">
        <v>0</v>
      </c>
      <c r="K20" s="114">
        <v>0</v>
      </c>
      <c r="L20" s="264">
        <f t="shared" si="1"/>
        <v>0</v>
      </c>
    </row>
    <row r="21" spans="1:12" x14ac:dyDescent="0.25">
      <c r="A21" s="13" t="s">
        <v>698</v>
      </c>
      <c r="B21" s="36">
        <v>139</v>
      </c>
      <c r="C21" s="36">
        <v>257</v>
      </c>
      <c r="D21" s="257">
        <f t="shared" si="0"/>
        <v>396</v>
      </c>
      <c r="E21" s="238"/>
      <c r="F21" s="1045" t="s">
        <v>19</v>
      </c>
      <c r="G21" s="1046"/>
      <c r="H21" s="1046"/>
      <c r="I21" s="1047"/>
      <c r="J21" s="114">
        <v>0</v>
      </c>
      <c r="K21" s="114">
        <v>0</v>
      </c>
      <c r="L21" s="264">
        <f t="shared" si="1"/>
        <v>0</v>
      </c>
    </row>
    <row r="22" spans="1:12" x14ac:dyDescent="0.25">
      <c r="A22" s="13" t="s">
        <v>699</v>
      </c>
      <c r="B22" s="36">
        <v>62</v>
      </c>
      <c r="C22" s="36">
        <v>179</v>
      </c>
      <c r="D22" s="257">
        <f t="shared" si="0"/>
        <v>241</v>
      </c>
      <c r="E22" s="238"/>
      <c r="F22" s="1045" t="s">
        <v>20</v>
      </c>
      <c r="G22" s="1046"/>
      <c r="H22" s="1046"/>
      <c r="I22" s="1047"/>
      <c r="J22" s="114">
        <v>385</v>
      </c>
      <c r="K22" s="114">
        <v>521</v>
      </c>
      <c r="L22" s="264">
        <f t="shared" si="1"/>
        <v>906</v>
      </c>
    </row>
    <row r="23" spans="1:12" x14ac:dyDescent="0.25">
      <c r="A23" s="13" t="s">
        <v>700</v>
      </c>
      <c r="B23" s="36">
        <v>43</v>
      </c>
      <c r="C23" s="36">
        <v>231</v>
      </c>
      <c r="D23" s="257">
        <f t="shared" si="0"/>
        <v>274</v>
      </c>
      <c r="E23" s="238"/>
      <c r="F23" s="1045" t="s">
        <v>21</v>
      </c>
      <c r="G23" s="1046"/>
      <c r="H23" s="1046"/>
      <c r="I23" s="1047"/>
      <c r="J23" s="114">
        <v>29</v>
      </c>
      <c r="K23" s="114">
        <v>4</v>
      </c>
      <c r="L23" s="264">
        <f t="shared" si="1"/>
        <v>33</v>
      </c>
    </row>
    <row r="24" spans="1:12" x14ac:dyDescent="0.25">
      <c r="A24" s="13" t="s">
        <v>701</v>
      </c>
      <c r="B24" s="36">
        <v>54</v>
      </c>
      <c r="C24" s="36">
        <v>178</v>
      </c>
      <c r="D24" s="257">
        <f t="shared" si="0"/>
        <v>232</v>
      </c>
      <c r="E24" s="238"/>
      <c r="F24" s="1045" t="s">
        <v>22</v>
      </c>
      <c r="G24" s="1046"/>
      <c r="H24" s="1046"/>
      <c r="I24" s="1047"/>
      <c r="J24" s="114">
        <v>0</v>
      </c>
      <c r="K24" s="114">
        <v>0</v>
      </c>
      <c r="L24" s="264">
        <f t="shared" si="1"/>
        <v>0</v>
      </c>
    </row>
    <row r="25" spans="1:12" x14ac:dyDescent="0.25">
      <c r="A25" s="13" t="s">
        <v>702</v>
      </c>
      <c r="B25" s="36">
        <v>247</v>
      </c>
      <c r="C25" s="36">
        <v>592</v>
      </c>
      <c r="D25" s="257">
        <f t="shared" si="0"/>
        <v>839</v>
      </c>
      <c r="E25" s="238"/>
      <c r="F25" s="1045" t="s">
        <v>23</v>
      </c>
      <c r="G25" s="1046"/>
      <c r="H25" s="1046"/>
      <c r="I25" s="1047"/>
      <c r="J25" s="114">
        <v>0</v>
      </c>
      <c r="K25" s="114">
        <v>0</v>
      </c>
      <c r="L25" s="264">
        <f t="shared" si="1"/>
        <v>0</v>
      </c>
    </row>
    <row r="26" spans="1:12" x14ac:dyDescent="0.25">
      <c r="A26" s="13" t="s">
        <v>703</v>
      </c>
      <c r="B26" s="36">
        <v>64</v>
      </c>
      <c r="C26" s="36">
        <v>149</v>
      </c>
      <c r="D26" s="257">
        <f t="shared" si="0"/>
        <v>213</v>
      </c>
      <c r="E26" s="238"/>
      <c r="F26" s="1045" t="s">
        <v>24</v>
      </c>
      <c r="G26" s="1046"/>
      <c r="H26" s="1046"/>
      <c r="I26" s="1047"/>
      <c r="J26" s="114">
        <v>0</v>
      </c>
      <c r="K26" s="114">
        <v>0</v>
      </c>
      <c r="L26" s="264">
        <f t="shared" si="1"/>
        <v>0</v>
      </c>
    </row>
    <row r="27" spans="1:12" x14ac:dyDescent="0.25">
      <c r="A27" s="13" t="s">
        <v>704</v>
      </c>
      <c r="B27" s="36">
        <v>44</v>
      </c>
      <c r="C27" s="36">
        <v>78</v>
      </c>
      <c r="D27" s="257">
        <f t="shared" si="0"/>
        <v>122</v>
      </c>
      <c r="E27" s="238"/>
      <c r="F27" s="1045" t="s">
        <v>25</v>
      </c>
      <c r="G27" s="1046"/>
      <c r="H27" s="1046"/>
      <c r="I27" s="1047"/>
      <c r="J27" s="114">
        <v>0</v>
      </c>
      <c r="K27" s="114">
        <v>0</v>
      </c>
      <c r="L27" s="264">
        <f t="shared" si="1"/>
        <v>0</v>
      </c>
    </row>
    <row r="28" spans="1:12" x14ac:dyDescent="0.25">
      <c r="A28" s="13" t="s">
        <v>705</v>
      </c>
      <c r="B28" s="36">
        <v>0</v>
      </c>
      <c r="C28" s="36">
        <v>219</v>
      </c>
      <c r="D28" s="257">
        <f t="shared" si="0"/>
        <v>219</v>
      </c>
      <c r="E28" s="238"/>
      <c r="F28" s="1045" t="s">
        <v>26</v>
      </c>
      <c r="G28" s="1046"/>
      <c r="H28" s="1046"/>
      <c r="I28" s="1047"/>
      <c r="J28" s="114">
        <v>0</v>
      </c>
      <c r="K28" s="114">
        <v>0</v>
      </c>
      <c r="L28" s="264">
        <f t="shared" si="1"/>
        <v>0</v>
      </c>
    </row>
    <row r="29" spans="1:12" x14ac:dyDescent="0.25">
      <c r="A29" s="13" t="s">
        <v>706</v>
      </c>
      <c r="B29" s="36">
        <v>79</v>
      </c>
      <c r="C29" s="36">
        <v>148</v>
      </c>
      <c r="D29" s="257">
        <f t="shared" si="0"/>
        <v>227</v>
      </c>
      <c r="E29" s="238"/>
      <c r="F29" s="1045" t="s">
        <v>27</v>
      </c>
      <c r="G29" s="1046"/>
      <c r="H29" s="1046"/>
      <c r="I29" s="1047"/>
      <c r="J29" s="143"/>
      <c r="K29" s="36">
        <v>213</v>
      </c>
      <c r="L29" s="264">
        <f t="shared" si="1"/>
        <v>213</v>
      </c>
    </row>
    <row r="30" spans="1:12" x14ac:dyDescent="0.25">
      <c r="A30" s="13" t="s">
        <v>707</v>
      </c>
      <c r="B30" s="36">
        <v>0</v>
      </c>
      <c r="C30" s="36">
        <v>0</v>
      </c>
      <c r="D30" s="257">
        <f t="shared" si="0"/>
        <v>0</v>
      </c>
      <c r="E30" s="238"/>
      <c r="F30" s="1029" t="s">
        <v>28</v>
      </c>
      <c r="G30" s="1030"/>
      <c r="H30" s="1030"/>
      <c r="I30" s="1030"/>
      <c r="J30" s="115">
        <v>171</v>
      </c>
      <c r="K30" s="144"/>
      <c r="L30" s="264">
        <f t="shared" si="1"/>
        <v>171</v>
      </c>
    </row>
    <row r="31" spans="1:12" x14ac:dyDescent="0.25">
      <c r="A31" s="13" t="s">
        <v>708</v>
      </c>
      <c r="B31" s="36">
        <v>46</v>
      </c>
      <c r="C31" s="36">
        <v>347</v>
      </c>
      <c r="D31" s="257">
        <f t="shared" si="0"/>
        <v>393</v>
      </c>
      <c r="E31" s="238"/>
      <c r="F31" s="1029" t="s">
        <v>29</v>
      </c>
      <c r="G31" s="1030"/>
      <c r="H31" s="1030"/>
      <c r="I31" s="1030"/>
      <c r="J31" s="36">
        <v>11706</v>
      </c>
      <c r="K31" s="37">
        <v>17487</v>
      </c>
      <c r="L31" s="264">
        <f t="shared" si="1"/>
        <v>29193</v>
      </c>
    </row>
    <row r="32" spans="1:12" x14ac:dyDescent="0.25">
      <c r="A32" s="13" t="s">
        <v>787</v>
      </c>
      <c r="B32" s="36">
        <v>0</v>
      </c>
      <c r="C32" s="36">
        <v>0</v>
      </c>
      <c r="D32" s="257">
        <f t="shared" si="0"/>
        <v>0</v>
      </c>
      <c r="E32" s="238"/>
      <c r="F32" s="1029" t="s">
        <v>30</v>
      </c>
      <c r="G32" s="1030"/>
      <c r="H32" s="1030"/>
      <c r="I32" s="1030"/>
      <c r="J32" s="36">
        <v>0</v>
      </c>
      <c r="K32" s="36">
        <v>0</v>
      </c>
      <c r="L32" s="264">
        <f t="shared" si="1"/>
        <v>0</v>
      </c>
    </row>
    <row r="33" spans="1:17" s="17" customFormat="1" x14ac:dyDescent="0.25">
      <c r="A33" s="13" t="s">
        <v>788</v>
      </c>
      <c r="B33" s="36">
        <v>15</v>
      </c>
      <c r="C33" s="36">
        <v>48</v>
      </c>
      <c r="D33" s="257">
        <f t="shared" si="0"/>
        <v>63</v>
      </c>
      <c r="E33" s="240"/>
      <c r="F33" s="1029" t="s">
        <v>31</v>
      </c>
      <c r="G33" s="1030"/>
      <c r="H33" s="1030"/>
      <c r="I33" s="1030"/>
      <c r="J33" s="36">
        <v>0</v>
      </c>
      <c r="K33" s="36">
        <v>0</v>
      </c>
      <c r="L33" s="264">
        <f t="shared" si="1"/>
        <v>0</v>
      </c>
    </row>
    <row r="34" spans="1:17" s="17" customFormat="1" ht="15.75" thickBot="1" x14ac:dyDescent="0.3">
      <c r="A34" s="13" t="s">
        <v>789</v>
      </c>
      <c r="B34" s="36">
        <v>37</v>
      </c>
      <c r="C34" s="36">
        <v>307</v>
      </c>
      <c r="D34" s="257">
        <f t="shared" si="0"/>
        <v>344</v>
      </c>
      <c r="E34" s="240"/>
      <c r="F34" s="1107" t="s">
        <v>76</v>
      </c>
      <c r="G34" s="1108"/>
      <c r="H34" s="1108"/>
      <c r="I34" s="1108"/>
      <c r="J34" s="116">
        <v>3</v>
      </c>
      <c r="K34" s="116">
        <v>6</v>
      </c>
      <c r="L34" s="265">
        <f>K34+J34</f>
        <v>9</v>
      </c>
    </row>
    <row r="35" spans="1:17" x14ac:dyDescent="0.25">
      <c r="A35" s="13" t="s">
        <v>709</v>
      </c>
      <c r="B35" s="36">
        <v>63</v>
      </c>
      <c r="C35" s="36">
        <v>588</v>
      </c>
      <c r="D35" s="257">
        <f t="shared" si="0"/>
        <v>651</v>
      </c>
      <c r="E35" s="238"/>
      <c r="F35" s="38" t="s">
        <v>32</v>
      </c>
      <c r="G35" s="39"/>
      <c r="H35" s="39"/>
      <c r="I35" s="39"/>
      <c r="J35" s="40"/>
      <c r="K35" s="40"/>
      <c r="L35" s="266">
        <v>2</v>
      </c>
    </row>
    <row r="36" spans="1:17" x14ac:dyDescent="0.25">
      <c r="A36" s="13" t="s">
        <v>710</v>
      </c>
      <c r="B36" s="36">
        <v>20</v>
      </c>
      <c r="C36" s="36">
        <v>52</v>
      </c>
      <c r="D36" s="257">
        <f t="shared" si="0"/>
        <v>72</v>
      </c>
      <c r="E36" s="238"/>
      <c r="F36" s="41" t="s">
        <v>33</v>
      </c>
      <c r="G36" s="42"/>
      <c r="H36" s="42"/>
      <c r="I36" s="42"/>
      <c r="J36" s="42"/>
      <c r="K36" s="43"/>
      <c r="L36" s="266">
        <v>129</v>
      </c>
    </row>
    <row r="37" spans="1:17" x14ac:dyDescent="0.25">
      <c r="A37" s="13" t="s">
        <v>711</v>
      </c>
      <c r="B37" s="36">
        <v>35</v>
      </c>
      <c r="C37" s="36">
        <v>163</v>
      </c>
      <c r="D37" s="257">
        <f t="shared" si="0"/>
        <v>198</v>
      </c>
      <c r="E37" s="238"/>
      <c r="F37" s="41" t="s">
        <v>34</v>
      </c>
      <c r="G37" s="42"/>
      <c r="H37" s="42"/>
      <c r="I37" s="42"/>
      <c r="J37" s="42"/>
      <c r="K37" s="43"/>
      <c r="L37" s="266">
        <v>91</v>
      </c>
    </row>
    <row r="38" spans="1:17" x14ac:dyDescent="0.25">
      <c r="A38" s="13" t="s">
        <v>712</v>
      </c>
      <c r="B38" s="36">
        <v>123</v>
      </c>
      <c r="C38" s="36">
        <v>384</v>
      </c>
      <c r="D38" s="257">
        <f t="shared" si="0"/>
        <v>507</v>
      </c>
      <c r="E38" s="238"/>
      <c r="F38" s="41" t="s">
        <v>35</v>
      </c>
      <c r="G38" s="42"/>
      <c r="H38" s="42"/>
      <c r="I38" s="42"/>
      <c r="J38" s="42"/>
      <c r="K38" s="43"/>
      <c r="L38" s="266">
        <v>0</v>
      </c>
    </row>
    <row r="39" spans="1:17" x14ac:dyDescent="0.25">
      <c r="A39" s="13" t="s">
        <v>785</v>
      </c>
      <c r="B39" s="36">
        <v>98</v>
      </c>
      <c r="C39" s="36">
        <v>309</v>
      </c>
      <c r="D39" s="257">
        <f t="shared" si="0"/>
        <v>407</v>
      </c>
      <c r="E39" s="238"/>
      <c r="F39" s="41" t="s">
        <v>36</v>
      </c>
      <c r="G39" s="42"/>
      <c r="H39" s="42"/>
      <c r="I39" s="42"/>
      <c r="J39" s="42"/>
      <c r="K39" s="43"/>
      <c r="L39" s="266">
        <v>2</v>
      </c>
    </row>
    <row r="40" spans="1:17" ht="15.75" thickBot="1" x14ac:dyDescent="0.3">
      <c r="A40" s="13" t="s">
        <v>713</v>
      </c>
      <c r="B40" s="36">
        <v>336</v>
      </c>
      <c r="C40" s="36">
        <v>289</v>
      </c>
      <c r="D40" s="257">
        <f t="shared" si="0"/>
        <v>625</v>
      </c>
      <c r="E40" s="238"/>
      <c r="F40" s="44" t="s">
        <v>37</v>
      </c>
      <c r="G40" s="45"/>
      <c r="H40" s="45"/>
      <c r="I40" s="45"/>
      <c r="J40" s="45"/>
      <c r="K40" s="46"/>
      <c r="L40" s="266">
        <v>1148</v>
      </c>
    </row>
    <row r="41" spans="1:17" ht="15.75" thickBot="1" x14ac:dyDescent="0.3">
      <c r="A41" s="13" t="s">
        <v>714</v>
      </c>
      <c r="B41" s="36">
        <v>24</v>
      </c>
      <c r="C41" s="36">
        <v>306</v>
      </c>
      <c r="D41" s="257">
        <f t="shared" si="0"/>
        <v>330</v>
      </c>
      <c r="E41" s="238"/>
      <c r="F41" s="44" t="s">
        <v>791</v>
      </c>
      <c r="G41" s="45"/>
      <c r="H41" s="45"/>
      <c r="I41" s="45"/>
      <c r="J41" s="45"/>
      <c r="K41" s="46"/>
      <c r="L41" s="266">
        <v>7</v>
      </c>
    </row>
    <row r="42" spans="1:17" ht="15.75" thickBot="1" x14ac:dyDescent="0.3">
      <c r="A42" s="13" t="s">
        <v>715</v>
      </c>
      <c r="B42" s="36">
        <v>111</v>
      </c>
      <c r="C42" s="36">
        <v>175</v>
      </c>
      <c r="D42" s="257">
        <f t="shared" si="0"/>
        <v>286</v>
      </c>
      <c r="E42" s="238"/>
      <c r="F42" s="44" t="s">
        <v>792</v>
      </c>
      <c r="G42" s="45"/>
      <c r="H42" s="45"/>
      <c r="I42" s="45"/>
      <c r="J42" s="45"/>
      <c r="K42" s="46"/>
      <c r="L42" s="266">
        <v>2</v>
      </c>
    </row>
    <row r="43" spans="1:17" ht="16.5" thickBot="1" x14ac:dyDescent="0.3">
      <c r="A43" s="13" t="s">
        <v>716</v>
      </c>
      <c r="B43" s="36">
        <v>100</v>
      </c>
      <c r="C43" s="36">
        <v>88</v>
      </c>
      <c r="D43" s="257">
        <f t="shared" si="0"/>
        <v>188</v>
      </c>
      <c r="E43" s="241"/>
      <c r="F43" s="44" t="s">
        <v>793</v>
      </c>
      <c r="G43" s="45"/>
      <c r="H43" s="45"/>
      <c r="I43" s="45"/>
      <c r="J43" s="45"/>
      <c r="K43" s="46"/>
      <c r="L43" s="266">
        <v>109</v>
      </c>
    </row>
    <row r="44" spans="1:17" ht="15.75" x14ac:dyDescent="0.25">
      <c r="A44" s="13" t="s">
        <v>717</v>
      </c>
      <c r="B44" s="36">
        <v>20</v>
      </c>
      <c r="C44" s="36">
        <v>29</v>
      </c>
      <c r="D44" s="257">
        <f t="shared" si="0"/>
        <v>49</v>
      </c>
      <c r="E44" s="241"/>
    </row>
    <row r="45" spans="1:17" ht="12" customHeight="1" thickBot="1" x14ac:dyDescent="0.35">
      <c r="A45" s="13" t="s">
        <v>718</v>
      </c>
      <c r="B45" s="36">
        <v>40</v>
      </c>
      <c r="C45" s="36">
        <v>56</v>
      </c>
      <c r="D45" s="257">
        <f t="shared" si="0"/>
        <v>96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9</v>
      </c>
      <c r="C46" s="36">
        <v>45</v>
      </c>
      <c r="D46" s="257">
        <f t="shared" si="0"/>
        <v>54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9</v>
      </c>
      <c r="C47" s="36">
        <v>50</v>
      </c>
      <c r="D47" s="257">
        <f t="shared" si="0"/>
        <v>59</v>
      </c>
      <c r="E47" s="238"/>
      <c r="F47" s="20" t="s">
        <v>150</v>
      </c>
      <c r="G47" s="33"/>
      <c r="H47" s="33"/>
      <c r="I47" s="33"/>
      <c r="J47" s="147"/>
      <c r="K47" s="148"/>
      <c r="L47" s="267">
        <v>174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10</v>
      </c>
      <c r="C48" s="36">
        <v>5</v>
      </c>
      <c r="D48" s="257">
        <f t="shared" si="0"/>
        <v>15</v>
      </c>
      <c r="E48" s="238"/>
      <c r="F48" s="20" t="s">
        <v>151</v>
      </c>
      <c r="G48" s="33"/>
      <c r="H48" s="33"/>
      <c r="I48" s="33"/>
      <c r="J48" s="147"/>
      <c r="K48" s="148"/>
      <c r="L48" s="267">
        <v>10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89</v>
      </c>
      <c r="C49" s="36">
        <v>563</v>
      </c>
      <c r="D49" s="257">
        <f t="shared" si="0"/>
        <v>652</v>
      </c>
      <c r="E49" s="238"/>
      <c r="F49" s="20" t="s">
        <v>152</v>
      </c>
      <c r="G49" s="33"/>
      <c r="H49" s="33"/>
      <c r="I49" s="33"/>
      <c r="J49" s="147"/>
      <c r="K49" s="148"/>
      <c r="L49" s="267">
        <v>92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174</v>
      </c>
      <c r="C50" s="36">
        <v>307</v>
      </c>
      <c r="D50" s="258">
        <f t="shared" si="0"/>
        <v>481</v>
      </c>
      <c r="E50" s="238"/>
      <c r="F50" s="20" t="s">
        <v>153</v>
      </c>
      <c r="G50" s="33"/>
      <c r="H50" s="33"/>
      <c r="I50" s="33"/>
      <c r="J50" s="147"/>
      <c r="K50" s="148"/>
      <c r="L50" s="267">
        <v>6</v>
      </c>
    </row>
    <row r="51" spans="1:17" ht="17.25" thickBot="1" x14ac:dyDescent="0.35">
      <c r="A51" s="112" t="s">
        <v>723</v>
      </c>
      <c r="B51" s="113">
        <f>SUM(B13:B50)</f>
        <v>3072</v>
      </c>
      <c r="C51" s="113">
        <v>9211</v>
      </c>
      <c r="D51" s="259">
        <f t="shared" si="0"/>
        <v>12283</v>
      </c>
      <c r="E51" s="238"/>
      <c r="F51" s="20" t="s">
        <v>154</v>
      </c>
      <c r="G51" s="33"/>
      <c r="H51" s="33"/>
      <c r="I51" s="33"/>
      <c r="J51" s="147"/>
      <c r="K51" s="148"/>
      <c r="L51" s="267">
        <v>13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5575</v>
      </c>
      <c r="E52" s="238"/>
      <c r="F52" s="20" t="s">
        <v>155</v>
      </c>
      <c r="G52" s="33"/>
      <c r="H52" s="33"/>
      <c r="I52" s="33"/>
      <c r="J52" s="147"/>
      <c r="K52" s="148"/>
      <c r="L52" s="267">
        <v>0</v>
      </c>
    </row>
    <row r="53" spans="1:17" ht="16.5" x14ac:dyDescent="0.3">
      <c r="A53" s="50" t="s">
        <v>42</v>
      </c>
      <c r="B53" s="1012"/>
      <c r="C53" s="1013"/>
      <c r="D53" s="1225">
        <f>SUM(D52+D51)</f>
        <v>17858</v>
      </c>
      <c r="E53" s="238"/>
      <c r="F53" s="20" t="s">
        <v>156</v>
      </c>
      <c r="G53" s="33"/>
      <c r="H53" s="33"/>
      <c r="I53" s="33"/>
      <c r="J53" s="147"/>
      <c r="K53" s="148"/>
      <c r="L53" s="267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226"/>
      <c r="E54" s="238"/>
      <c r="F54" s="20" t="s">
        <v>157</v>
      </c>
      <c r="G54" s="33"/>
      <c r="H54" s="33"/>
      <c r="I54" s="33"/>
      <c r="J54" s="147"/>
      <c r="K54" s="148"/>
      <c r="L54" s="267">
        <v>3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267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267">
        <v>0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267">
        <v>6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>
        <v>0</v>
      </c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243" t="s">
        <v>1</v>
      </c>
      <c r="B64" s="1245" t="s">
        <v>46</v>
      </c>
      <c r="C64" s="268"/>
      <c r="D64" s="1247" t="s">
        <v>795</v>
      </c>
      <c r="E64" s="1247"/>
      <c r="F64" s="1248"/>
      <c r="G64" s="1249" t="s">
        <v>798</v>
      </c>
      <c r="H64" s="1227" t="s">
        <v>77</v>
      </c>
      <c r="I64" s="1229" t="s">
        <v>78</v>
      </c>
      <c r="J64" s="1229" t="s">
        <v>79</v>
      </c>
      <c r="K64" s="1229" t="s">
        <v>80</v>
      </c>
      <c r="L64" s="1237" t="s">
        <v>784</v>
      </c>
    </row>
    <row r="65" spans="1:19" ht="28.5" customHeight="1" thickBot="1" x14ac:dyDescent="0.3">
      <c r="A65" s="1244"/>
      <c r="B65" s="1246"/>
      <c r="C65" s="269" t="s">
        <v>47</v>
      </c>
      <c r="D65" s="270" t="s">
        <v>796</v>
      </c>
      <c r="E65" s="270" t="s">
        <v>797</v>
      </c>
      <c r="F65" s="271" t="s">
        <v>48</v>
      </c>
      <c r="G65" s="1250"/>
      <c r="H65" s="1228"/>
      <c r="I65" s="1230"/>
      <c r="J65" s="1230"/>
      <c r="K65" s="1230"/>
      <c r="L65" s="1238"/>
      <c r="N65" t="s">
        <v>794</v>
      </c>
    </row>
    <row r="66" spans="1:19" x14ac:dyDescent="0.25">
      <c r="A66" s="56" t="s">
        <v>130</v>
      </c>
      <c r="B66" s="162">
        <v>0</v>
      </c>
      <c r="C66" s="163">
        <v>0</v>
      </c>
      <c r="D66" s="164">
        <v>0</v>
      </c>
      <c r="E66" s="165">
        <v>0</v>
      </c>
      <c r="F66" s="272">
        <f>E66+D66+C66</f>
        <v>0</v>
      </c>
      <c r="G66" s="159">
        <v>0</v>
      </c>
      <c r="H66" s="35">
        <v>0</v>
      </c>
      <c r="I66" s="275">
        <f>IFERROR(SUM(H66*$N$66),0)</f>
        <v>0</v>
      </c>
      <c r="J66" s="276">
        <f>IFERROR(SUM(G66/I66)*100,0)</f>
        <v>0</v>
      </c>
      <c r="K66" s="277">
        <f>IFERROR(SUM(G66/F66),0)</f>
        <v>0</v>
      </c>
      <c r="L66" s="58">
        <v>0</v>
      </c>
      <c r="N66">
        <f>IF(H86 &gt; 0, VLOOKUP(B9,Mes!A1:B12,2,0), "")</f>
        <v>31</v>
      </c>
    </row>
    <row r="67" spans="1:19" ht="15.75" thickBot="1" x14ac:dyDescent="0.3">
      <c r="A67" s="56" t="s">
        <v>131</v>
      </c>
      <c r="B67" s="162">
        <v>88</v>
      </c>
      <c r="C67" s="163">
        <v>85</v>
      </c>
      <c r="D67" s="164">
        <v>0</v>
      </c>
      <c r="E67" s="165">
        <v>1</v>
      </c>
      <c r="F67" s="273">
        <f t="shared" ref="F67:F85" si="2">E67+D67+C67</f>
        <v>86</v>
      </c>
      <c r="G67" s="159">
        <v>413</v>
      </c>
      <c r="H67" s="35">
        <v>24</v>
      </c>
      <c r="I67" s="275">
        <f t="shared" ref="I67:I86" si="3">IFERROR(SUM(H67*$N$66),0)</f>
        <v>744</v>
      </c>
      <c r="J67" s="276">
        <f t="shared" ref="J67:J86" si="4">IFERROR(SUM(G67/I67)*100,0)</f>
        <v>55.51075268817204</v>
      </c>
      <c r="K67" s="277">
        <f t="shared" ref="K67:K86" si="5">IFERROR(SUM(G67/F67),0)</f>
        <v>4.8023255813953485</v>
      </c>
      <c r="L67" s="58">
        <v>2</v>
      </c>
    </row>
    <row r="68" spans="1:19" ht="15" customHeight="1" x14ac:dyDescent="0.25">
      <c r="A68" s="57" t="s">
        <v>132</v>
      </c>
      <c r="B68" s="162">
        <v>114</v>
      </c>
      <c r="C68" s="163">
        <v>104</v>
      </c>
      <c r="D68" s="164">
        <v>0</v>
      </c>
      <c r="E68" s="165">
        <v>0</v>
      </c>
      <c r="F68" s="273">
        <v>104</v>
      </c>
      <c r="G68" s="159">
        <v>313</v>
      </c>
      <c r="H68" s="35">
        <v>17</v>
      </c>
      <c r="I68" s="275">
        <f t="shared" si="3"/>
        <v>527</v>
      </c>
      <c r="J68" s="276">
        <f t="shared" si="4"/>
        <v>59.39278937381404</v>
      </c>
      <c r="K68" s="277">
        <f t="shared" si="5"/>
        <v>3.0096153846153846</v>
      </c>
      <c r="L68" s="58">
        <v>10</v>
      </c>
      <c r="N68" s="1166" t="s">
        <v>829</v>
      </c>
      <c r="O68" s="1167"/>
      <c r="P68" s="1168"/>
      <c r="Q68" s="1148" t="s">
        <v>833</v>
      </c>
      <c r="R68" s="1149"/>
      <c r="S68" s="1150"/>
    </row>
    <row r="69" spans="1:19" x14ac:dyDescent="0.25">
      <c r="A69" s="56" t="s">
        <v>133</v>
      </c>
      <c r="B69" s="162">
        <v>60</v>
      </c>
      <c r="C69" s="163">
        <v>55</v>
      </c>
      <c r="D69" s="164">
        <v>0</v>
      </c>
      <c r="E69" s="165">
        <v>0</v>
      </c>
      <c r="F69" s="273">
        <v>55</v>
      </c>
      <c r="G69" s="159">
        <v>134</v>
      </c>
      <c r="H69" s="35">
        <v>13</v>
      </c>
      <c r="I69" s="275">
        <f t="shared" si="3"/>
        <v>403</v>
      </c>
      <c r="J69" s="276">
        <f t="shared" si="4"/>
        <v>33.250620347394538</v>
      </c>
      <c r="K69" s="277">
        <f t="shared" si="5"/>
        <v>2.4363636363636365</v>
      </c>
      <c r="L69" s="58">
        <v>5</v>
      </c>
      <c r="N69" s="1169"/>
      <c r="O69" s="1170"/>
      <c r="P69" s="1171"/>
      <c r="Q69" s="1151"/>
      <c r="R69" s="1152"/>
      <c r="S69" s="1153"/>
    </row>
    <row r="70" spans="1:19" x14ac:dyDescent="0.25">
      <c r="A70" s="56" t="s">
        <v>134</v>
      </c>
      <c r="B70" s="162">
        <v>137</v>
      </c>
      <c r="C70" s="163">
        <v>86</v>
      </c>
      <c r="D70" s="164">
        <v>3</v>
      </c>
      <c r="E70" s="165">
        <v>20</v>
      </c>
      <c r="F70" s="273">
        <f t="shared" si="2"/>
        <v>109</v>
      </c>
      <c r="G70" s="159">
        <v>753</v>
      </c>
      <c r="H70" s="35">
        <v>30</v>
      </c>
      <c r="I70" s="275">
        <f t="shared" si="3"/>
        <v>930</v>
      </c>
      <c r="J70" s="276">
        <f t="shared" si="4"/>
        <v>80.967741935483872</v>
      </c>
      <c r="K70" s="277">
        <f t="shared" si="5"/>
        <v>6.9082568807339451</v>
      </c>
      <c r="L70" s="58">
        <v>28</v>
      </c>
      <c r="N70" s="1169"/>
      <c r="O70" s="1170"/>
      <c r="P70" s="1171"/>
      <c r="Q70" s="1151"/>
      <c r="R70" s="1152"/>
      <c r="S70" s="1153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4">
        <v>0</v>
      </c>
      <c r="F71" s="273">
        <f t="shared" si="2"/>
        <v>0</v>
      </c>
      <c r="G71" s="159">
        <v>0</v>
      </c>
      <c r="H71" s="35">
        <v>0</v>
      </c>
      <c r="I71" s="275">
        <f t="shared" si="3"/>
        <v>0</v>
      </c>
      <c r="J71" s="276">
        <f t="shared" si="4"/>
        <v>0</v>
      </c>
      <c r="K71" s="277">
        <f t="shared" si="5"/>
        <v>0</v>
      </c>
      <c r="L71" s="58">
        <v>0</v>
      </c>
      <c r="N71" s="1172"/>
      <c r="O71" s="1173"/>
      <c r="P71" s="1174"/>
      <c r="Q71" s="1154"/>
      <c r="R71" s="1155"/>
      <c r="S71" s="1156"/>
    </row>
    <row r="72" spans="1:19" ht="15.75" thickBot="1" x14ac:dyDescent="0.3">
      <c r="A72" s="56" t="s">
        <v>136</v>
      </c>
      <c r="B72" s="162">
        <v>0</v>
      </c>
      <c r="C72" s="163">
        <v>0</v>
      </c>
      <c r="D72" s="164">
        <v>0</v>
      </c>
      <c r="E72" s="164">
        <v>0</v>
      </c>
      <c r="F72" s="273">
        <f t="shared" si="2"/>
        <v>0</v>
      </c>
      <c r="G72" s="159">
        <v>0</v>
      </c>
      <c r="H72" s="35">
        <v>0</v>
      </c>
      <c r="I72" s="275">
        <f t="shared" si="3"/>
        <v>0</v>
      </c>
      <c r="J72" s="276">
        <f t="shared" si="4"/>
        <v>0</v>
      </c>
      <c r="K72" s="277">
        <f t="shared" si="5"/>
        <v>0</v>
      </c>
      <c r="L72" s="58">
        <v>0</v>
      </c>
      <c r="O72" s="939"/>
    </row>
    <row r="73" spans="1:19" ht="15" customHeight="1" x14ac:dyDescent="0.25">
      <c r="A73" s="56" t="s">
        <v>137</v>
      </c>
      <c r="B73" s="162">
        <v>0</v>
      </c>
      <c r="C73" s="163">
        <v>0</v>
      </c>
      <c r="D73" s="164">
        <v>0</v>
      </c>
      <c r="E73" s="164">
        <v>0</v>
      </c>
      <c r="F73" s="273">
        <f t="shared" si="2"/>
        <v>0</v>
      </c>
      <c r="G73" s="159">
        <v>0</v>
      </c>
      <c r="H73" s="35">
        <v>0</v>
      </c>
      <c r="I73" s="275">
        <f t="shared" si="3"/>
        <v>0</v>
      </c>
      <c r="J73" s="276">
        <f t="shared" si="4"/>
        <v>0</v>
      </c>
      <c r="K73" s="277">
        <f t="shared" si="5"/>
        <v>0</v>
      </c>
      <c r="L73" s="58">
        <v>0</v>
      </c>
      <c r="N73" s="1148" t="s">
        <v>830</v>
      </c>
      <c r="O73" s="1149"/>
      <c r="P73" s="1150"/>
      <c r="Q73" s="1157" t="s">
        <v>834</v>
      </c>
      <c r="R73" s="1158"/>
      <c r="S73" s="1159"/>
    </row>
    <row r="74" spans="1:19" x14ac:dyDescent="0.25">
      <c r="A74" s="56" t="s">
        <v>138</v>
      </c>
      <c r="B74" s="162">
        <v>0</v>
      </c>
      <c r="C74" s="163">
        <v>0</v>
      </c>
      <c r="D74" s="164">
        <v>0</v>
      </c>
      <c r="E74" s="164">
        <v>0</v>
      </c>
      <c r="F74" s="273">
        <f t="shared" si="2"/>
        <v>0</v>
      </c>
      <c r="G74" s="159">
        <v>0</v>
      </c>
      <c r="H74" s="35">
        <v>0</v>
      </c>
      <c r="I74" s="275">
        <f t="shared" si="3"/>
        <v>0</v>
      </c>
      <c r="J74" s="276">
        <f t="shared" si="4"/>
        <v>0</v>
      </c>
      <c r="K74" s="277">
        <f t="shared" si="5"/>
        <v>0</v>
      </c>
      <c r="L74" s="58">
        <v>0</v>
      </c>
      <c r="N74" s="1151"/>
      <c r="O74" s="1152"/>
      <c r="P74" s="1153"/>
      <c r="Q74" s="1160"/>
      <c r="R74" s="1161"/>
      <c r="S74" s="1162"/>
    </row>
    <row r="75" spans="1:19" ht="15.75" thickBot="1" x14ac:dyDescent="0.3">
      <c r="A75" s="56" t="s">
        <v>139</v>
      </c>
      <c r="B75" s="162">
        <v>0</v>
      </c>
      <c r="C75" s="163">
        <v>0</v>
      </c>
      <c r="D75" s="164">
        <v>0</v>
      </c>
      <c r="E75" s="164">
        <v>0</v>
      </c>
      <c r="F75" s="273">
        <f t="shared" si="2"/>
        <v>0</v>
      </c>
      <c r="G75" s="159">
        <v>0</v>
      </c>
      <c r="H75" s="35">
        <v>0</v>
      </c>
      <c r="I75" s="275">
        <f t="shared" si="3"/>
        <v>0</v>
      </c>
      <c r="J75" s="276">
        <f t="shared" si="4"/>
        <v>0</v>
      </c>
      <c r="K75" s="277">
        <f t="shared" si="5"/>
        <v>0</v>
      </c>
      <c r="L75" s="58">
        <v>0</v>
      </c>
      <c r="N75" s="1154"/>
      <c r="O75" s="1155"/>
      <c r="P75" s="1156"/>
      <c r="Q75" s="1163"/>
      <c r="R75" s="1164"/>
      <c r="S75" s="1165"/>
    </row>
    <row r="76" spans="1:19" ht="15" customHeight="1" x14ac:dyDescent="0.25">
      <c r="A76" s="56" t="s">
        <v>140</v>
      </c>
      <c r="B76" s="162">
        <v>155</v>
      </c>
      <c r="C76" s="163">
        <v>126</v>
      </c>
      <c r="D76" s="164">
        <v>0</v>
      </c>
      <c r="E76" s="165">
        <v>3</v>
      </c>
      <c r="F76" s="273">
        <f t="shared" si="2"/>
        <v>129</v>
      </c>
      <c r="G76" s="159">
        <v>471</v>
      </c>
      <c r="H76" s="35">
        <v>34</v>
      </c>
      <c r="I76" s="275">
        <f t="shared" si="3"/>
        <v>1054</v>
      </c>
      <c r="J76" s="276">
        <f t="shared" si="4"/>
        <v>44.686907020872866</v>
      </c>
      <c r="K76" s="277">
        <f t="shared" si="5"/>
        <v>3.6511627906976742</v>
      </c>
      <c r="L76" s="58">
        <v>26</v>
      </c>
      <c r="N76" s="1169" t="s">
        <v>831</v>
      </c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4">
        <v>0</v>
      </c>
      <c r="F77" s="273">
        <f t="shared" si="2"/>
        <v>0</v>
      </c>
      <c r="G77" s="159">
        <v>0</v>
      </c>
      <c r="H77" s="35">
        <v>0</v>
      </c>
      <c r="I77" s="275">
        <f t="shared" si="3"/>
        <v>0</v>
      </c>
      <c r="J77" s="276">
        <f t="shared" si="4"/>
        <v>0</v>
      </c>
      <c r="K77" s="277">
        <f t="shared" si="5"/>
        <v>0</v>
      </c>
      <c r="L77" s="58">
        <v>0</v>
      </c>
      <c r="N77" s="1169"/>
      <c r="O77" s="1170"/>
      <c r="P77" s="1171"/>
    </row>
    <row r="78" spans="1:19" x14ac:dyDescent="0.25">
      <c r="A78" s="56" t="s">
        <v>142</v>
      </c>
      <c r="B78" s="162">
        <v>15</v>
      </c>
      <c r="C78" s="163">
        <v>14</v>
      </c>
      <c r="D78" s="164">
        <v>0</v>
      </c>
      <c r="E78" s="164">
        <v>0</v>
      </c>
      <c r="F78" s="273">
        <f t="shared" si="2"/>
        <v>14</v>
      </c>
      <c r="G78" s="159">
        <v>148</v>
      </c>
      <c r="H78" s="35">
        <v>1</v>
      </c>
      <c r="I78" s="275">
        <f t="shared" si="3"/>
        <v>31</v>
      </c>
      <c r="J78" s="276">
        <f t="shared" si="4"/>
        <v>477.41935483870969</v>
      </c>
      <c r="K78" s="277">
        <f t="shared" si="5"/>
        <v>10.571428571428571</v>
      </c>
      <c r="L78" s="58">
        <v>1</v>
      </c>
      <c r="N78" s="1169"/>
      <c r="O78" s="1170"/>
      <c r="P78" s="1171"/>
    </row>
    <row r="79" spans="1:19" ht="15.75" thickBot="1" x14ac:dyDescent="0.3">
      <c r="A79" s="56" t="s">
        <v>143</v>
      </c>
      <c r="B79" s="162">
        <v>2</v>
      </c>
      <c r="C79" s="163">
        <v>2</v>
      </c>
      <c r="D79" s="164">
        <v>0</v>
      </c>
      <c r="E79" s="164">
        <v>0</v>
      </c>
      <c r="F79" s="273">
        <f t="shared" si="2"/>
        <v>2</v>
      </c>
      <c r="G79" s="159">
        <v>4</v>
      </c>
      <c r="H79" s="35">
        <v>1</v>
      </c>
      <c r="I79" s="275">
        <f t="shared" si="3"/>
        <v>31</v>
      </c>
      <c r="J79" s="276">
        <f t="shared" si="4"/>
        <v>12.903225806451612</v>
      </c>
      <c r="K79" s="277">
        <f t="shared" si="5"/>
        <v>2</v>
      </c>
      <c r="L79" s="58">
        <v>0</v>
      </c>
      <c r="N79" s="1172"/>
      <c r="O79" s="1173"/>
      <c r="P79" s="1174"/>
    </row>
    <row r="80" spans="1:19" ht="15" customHeight="1" x14ac:dyDescent="0.25">
      <c r="A80" s="56" t="s">
        <v>144</v>
      </c>
      <c r="B80" s="162">
        <v>6</v>
      </c>
      <c r="C80" s="163">
        <v>5</v>
      </c>
      <c r="D80" s="164">
        <v>0</v>
      </c>
      <c r="E80" s="164">
        <v>0</v>
      </c>
      <c r="F80" s="273">
        <f t="shared" si="2"/>
        <v>5</v>
      </c>
      <c r="G80" s="159">
        <v>44</v>
      </c>
      <c r="H80" s="35">
        <v>1</v>
      </c>
      <c r="I80" s="275">
        <f t="shared" si="3"/>
        <v>31</v>
      </c>
      <c r="J80" s="276">
        <f t="shared" si="4"/>
        <v>141.93548387096774</v>
      </c>
      <c r="K80" s="277">
        <f t="shared" si="5"/>
        <v>8.8000000000000007</v>
      </c>
      <c r="L80" s="58">
        <v>1</v>
      </c>
      <c r="N80" s="1148" t="s">
        <v>832</v>
      </c>
      <c r="O80" s="1149"/>
      <c r="P80" s="1150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4">
        <v>0</v>
      </c>
      <c r="F81" s="273">
        <f t="shared" si="2"/>
        <v>0</v>
      </c>
      <c r="G81" s="159">
        <v>0</v>
      </c>
      <c r="H81" s="35">
        <v>0</v>
      </c>
      <c r="I81" s="275">
        <f t="shared" si="3"/>
        <v>0</v>
      </c>
      <c r="J81" s="276">
        <f t="shared" si="4"/>
        <v>0</v>
      </c>
      <c r="K81" s="277">
        <f t="shared" si="5"/>
        <v>0</v>
      </c>
      <c r="L81" s="58">
        <v>0</v>
      </c>
      <c r="N81" s="1151"/>
      <c r="O81" s="1152"/>
      <c r="P81" s="1153"/>
    </row>
    <row r="82" spans="1:18" x14ac:dyDescent="0.25">
      <c r="A82" s="56" t="s">
        <v>146</v>
      </c>
      <c r="B82" s="162">
        <v>28</v>
      </c>
      <c r="C82" s="163">
        <v>16</v>
      </c>
      <c r="D82" s="164">
        <v>1</v>
      </c>
      <c r="E82" s="164">
        <v>9</v>
      </c>
      <c r="F82" s="273">
        <f t="shared" si="2"/>
        <v>26</v>
      </c>
      <c r="G82" s="159">
        <v>182</v>
      </c>
      <c r="H82" s="35">
        <v>3</v>
      </c>
      <c r="I82" s="275">
        <f t="shared" si="3"/>
        <v>93</v>
      </c>
      <c r="J82" s="276">
        <f t="shared" si="4"/>
        <v>195.69892473118279</v>
      </c>
      <c r="K82" s="277">
        <f t="shared" si="5"/>
        <v>7</v>
      </c>
      <c r="L82" s="58">
        <v>2</v>
      </c>
      <c r="N82" s="1151"/>
      <c r="O82" s="1152"/>
      <c r="P82" s="1153"/>
    </row>
    <row r="83" spans="1:18" ht="15.75" thickBot="1" x14ac:dyDescent="0.3">
      <c r="A83" s="56" t="s">
        <v>147</v>
      </c>
      <c r="B83" s="162">
        <v>10</v>
      </c>
      <c r="C83" s="163">
        <v>8</v>
      </c>
      <c r="D83" s="164">
        <v>0</v>
      </c>
      <c r="E83" s="164">
        <v>0</v>
      </c>
      <c r="F83" s="273">
        <f t="shared" si="2"/>
        <v>8</v>
      </c>
      <c r="G83" s="159">
        <v>54</v>
      </c>
      <c r="H83" s="35">
        <v>6</v>
      </c>
      <c r="I83" s="275">
        <f t="shared" si="3"/>
        <v>186</v>
      </c>
      <c r="J83" s="276">
        <f t="shared" si="4"/>
        <v>29.032258064516132</v>
      </c>
      <c r="K83" s="277">
        <f t="shared" si="5"/>
        <v>6.75</v>
      </c>
      <c r="L83" s="58">
        <v>2</v>
      </c>
      <c r="N83" s="1154"/>
      <c r="O83" s="1155"/>
      <c r="P83" s="1156"/>
    </row>
    <row r="84" spans="1:18" x14ac:dyDescent="0.25">
      <c r="A84" s="56" t="s">
        <v>148</v>
      </c>
      <c r="B84" s="162">
        <v>35</v>
      </c>
      <c r="C84" s="163">
        <v>20</v>
      </c>
      <c r="D84" s="164">
        <v>0</v>
      </c>
      <c r="E84" s="164">
        <v>7</v>
      </c>
      <c r="F84" s="273">
        <f t="shared" si="2"/>
        <v>27</v>
      </c>
      <c r="G84" s="159">
        <v>78</v>
      </c>
      <c r="H84" s="35">
        <v>11</v>
      </c>
      <c r="I84" s="275">
        <f t="shared" si="3"/>
        <v>341</v>
      </c>
      <c r="J84" s="276">
        <f t="shared" si="4"/>
        <v>22.873900293255129</v>
      </c>
      <c r="K84" s="277">
        <f t="shared" si="5"/>
        <v>2.8888888888888888</v>
      </c>
      <c r="L84" s="58">
        <v>8</v>
      </c>
    </row>
    <row r="85" spans="1:18" x14ac:dyDescent="0.25">
      <c r="A85" s="56" t="s">
        <v>149</v>
      </c>
      <c r="B85" s="157">
        <v>31</v>
      </c>
      <c r="C85" s="163">
        <v>13</v>
      </c>
      <c r="D85" s="164">
        <v>0</v>
      </c>
      <c r="E85" s="164">
        <v>2</v>
      </c>
      <c r="F85" s="273">
        <f t="shared" si="2"/>
        <v>15</v>
      </c>
      <c r="G85" s="159">
        <v>122</v>
      </c>
      <c r="H85" s="35">
        <v>15</v>
      </c>
      <c r="I85" s="275">
        <f t="shared" si="3"/>
        <v>465</v>
      </c>
      <c r="J85" s="276">
        <f t="shared" si="4"/>
        <v>26.236559139784948</v>
      </c>
      <c r="K85" s="277">
        <f t="shared" si="5"/>
        <v>8.1333333333333329</v>
      </c>
      <c r="L85" s="58">
        <v>16</v>
      </c>
    </row>
    <row r="86" spans="1:18" ht="15.75" thickBot="1" x14ac:dyDescent="0.3">
      <c r="A86" s="278" t="s">
        <v>6</v>
      </c>
      <c r="B86" s="279">
        <v>681</v>
      </c>
      <c r="C86" s="280">
        <f t="shared" ref="C86:H86" si="6">SUM(C66:C85)</f>
        <v>534</v>
      </c>
      <c r="D86" s="274">
        <f t="shared" si="6"/>
        <v>4</v>
      </c>
      <c r="E86" s="274">
        <f t="shared" si="6"/>
        <v>42</v>
      </c>
      <c r="F86" s="274">
        <f t="shared" si="6"/>
        <v>580</v>
      </c>
      <c r="G86" s="281">
        <f t="shared" si="6"/>
        <v>2716</v>
      </c>
      <c r="H86" s="274">
        <f t="shared" si="6"/>
        <v>156</v>
      </c>
      <c r="I86" s="274">
        <f t="shared" si="3"/>
        <v>4836</v>
      </c>
      <c r="J86" s="274">
        <f t="shared" si="4"/>
        <v>56.162117452440029</v>
      </c>
      <c r="K86" s="274">
        <f t="shared" si="5"/>
        <v>4.682758620689655</v>
      </c>
      <c r="L86" s="282">
        <f>SUM(L66:L85)</f>
        <v>101</v>
      </c>
    </row>
    <row r="87" spans="1:18" x14ac:dyDescent="0.25">
      <c r="A87" s="8"/>
      <c r="B87" s="994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239" t="s">
        <v>735</v>
      </c>
      <c r="B89" s="1240"/>
      <c r="C89" s="1231" t="s">
        <v>733</v>
      </c>
      <c r="D89" s="1232"/>
      <c r="E89" s="1232"/>
      <c r="F89" s="1232"/>
      <c r="G89" s="1232"/>
      <c r="H89" s="1232"/>
      <c r="I89" s="1232"/>
      <c r="J89" s="1233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241"/>
      <c r="B90" s="1242"/>
      <c r="C90" s="283" t="s">
        <v>161</v>
      </c>
      <c r="D90" s="284" t="s">
        <v>49</v>
      </c>
      <c r="E90" s="284" t="s">
        <v>50</v>
      </c>
      <c r="F90" s="284" t="s">
        <v>51</v>
      </c>
      <c r="G90" s="284" t="s">
        <v>52</v>
      </c>
      <c r="H90" s="284" t="s">
        <v>53</v>
      </c>
      <c r="I90" s="285" t="s">
        <v>54</v>
      </c>
      <c r="J90" s="286" t="s">
        <v>162</v>
      </c>
      <c r="K90" s="292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222" t="s">
        <v>41</v>
      </c>
      <c r="B91" s="72" t="s">
        <v>731</v>
      </c>
      <c r="C91" s="73">
        <v>0</v>
      </c>
      <c r="D91" s="74">
        <v>12</v>
      </c>
      <c r="E91" s="74">
        <v>13</v>
      </c>
      <c r="F91" s="74">
        <v>10</v>
      </c>
      <c r="G91" s="74">
        <v>3</v>
      </c>
      <c r="H91" s="74">
        <v>4</v>
      </c>
      <c r="I91" s="74">
        <v>0</v>
      </c>
      <c r="J91" s="61">
        <v>0</v>
      </c>
      <c r="K91" s="293">
        <f t="shared" ref="K91:K99" si="7">SUM(J91+I91+H91+G91+F91+E91+D91+C91)</f>
        <v>42</v>
      </c>
      <c r="L91" s="6"/>
      <c r="M91" s="6"/>
      <c r="N91" s="6"/>
      <c r="O91" s="6"/>
      <c r="P91" s="6"/>
      <c r="Q91" s="6"/>
      <c r="R91" s="6"/>
    </row>
    <row r="92" spans="1:18" x14ac:dyDescent="0.25">
      <c r="A92" s="1223"/>
      <c r="B92" s="68" t="s">
        <v>730</v>
      </c>
      <c r="C92" s="70">
        <v>0</v>
      </c>
      <c r="D92" s="67">
        <v>9</v>
      </c>
      <c r="E92" s="67">
        <v>24</v>
      </c>
      <c r="F92" s="67">
        <v>20</v>
      </c>
      <c r="G92" s="67">
        <v>10</v>
      </c>
      <c r="H92" s="67">
        <v>4</v>
      </c>
      <c r="I92" s="67">
        <v>2</v>
      </c>
      <c r="J92" s="71">
        <v>0</v>
      </c>
      <c r="K92" s="294">
        <f t="shared" si="7"/>
        <v>69</v>
      </c>
    </row>
    <row r="93" spans="1:18" ht="15.75" thickBot="1" x14ac:dyDescent="0.3">
      <c r="A93" s="1224"/>
      <c r="B93" s="287" t="s">
        <v>6</v>
      </c>
      <c r="C93" s="288">
        <f t="shared" ref="C93:J93" si="8">SUM(C91+C92)</f>
        <v>0</v>
      </c>
      <c r="D93" s="289">
        <f t="shared" si="8"/>
        <v>21</v>
      </c>
      <c r="E93" s="289">
        <f t="shared" si="8"/>
        <v>37</v>
      </c>
      <c r="F93" s="289">
        <f t="shared" si="8"/>
        <v>30</v>
      </c>
      <c r="G93" s="289">
        <f t="shared" si="8"/>
        <v>13</v>
      </c>
      <c r="H93" s="289">
        <f t="shared" si="8"/>
        <v>8</v>
      </c>
      <c r="I93" s="289">
        <f t="shared" si="8"/>
        <v>2</v>
      </c>
      <c r="J93" s="290">
        <f t="shared" si="8"/>
        <v>0</v>
      </c>
      <c r="K93" s="291">
        <f t="shared" si="7"/>
        <v>111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6">
        <v>0</v>
      </c>
      <c r="K94" s="295">
        <f t="shared" si="7"/>
        <v>0</v>
      </c>
    </row>
    <row r="95" spans="1:18" x14ac:dyDescent="0.25">
      <c r="A95" s="1234" t="s">
        <v>55</v>
      </c>
      <c r="B95" s="60" t="s">
        <v>728</v>
      </c>
      <c r="C95" s="73">
        <v>0</v>
      </c>
      <c r="D95" s="74">
        <v>20</v>
      </c>
      <c r="E95" s="74">
        <v>37</v>
      </c>
      <c r="F95" s="74">
        <v>30</v>
      </c>
      <c r="G95" s="74">
        <v>13</v>
      </c>
      <c r="H95" s="74">
        <v>7</v>
      </c>
      <c r="I95" s="74">
        <v>2</v>
      </c>
      <c r="J95" s="61">
        <v>0</v>
      </c>
      <c r="K95" s="293">
        <f t="shared" si="7"/>
        <v>109</v>
      </c>
    </row>
    <row r="96" spans="1:18" x14ac:dyDescent="0.25">
      <c r="A96" s="1235"/>
      <c r="B96" s="131" t="s">
        <v>727</v>
      </c>
      <c r="C96" s="70">
        <v>0</v>
      </c>
      <c r="D96" s="67">
        <v>1</v>
      </c>
      <c r="E96" s="67"/>
      <c r="F96" s="67">
        <v>0</v>
      </c>
      <c r="G96" s="67">
        <v>0</v>
      </c>
      <c r="H96" s="67">
        <v>1</v>
      </c>
      <c r="I96" s="67">
        <v>0</v>
      </c>
      <c r="J96" s="71">
        <v>0</v>
      </c>
      <c r="K96" s="294">
        <f t="shared" si="7"/>
        <v>2</v>
      </c>
    </row>
    <row r="97" spans="1:18" ht="15.75" thickBot="1" x14ac:dyDescent="0.3">
      <c r="A97" s="1236"/>
      <c r="B97" s="296" t="s">
        <v>6</v>
      </c>
      <c r="C97" s="297">
        <f>C96+C95</f>
        <v>0</v>
      </c>
      <c r="D97" s="298">
        <f t="shared" ref="D97:I97" si="9">D96+D95</f>
        <v>21</v>
      </c>
      <c r="E97" s="298">
        <f t="shared" si="9"/>
        <v>37</v>
      </c>
      <c r="F97" s="298">
        <f t="shared" si="9"/>
        <v>30</v>
      </c>
      <c r="G97" s="298">
        <f t="shared" si="9"/>
        <v>13</v>
      </c>
      <c r="H97" s="298">
        <f t="shared" si="9"/>
        <v>8</v>
      </c>
      <c r="I97" s="298">
        <f t="shared" si="9"/>
        <v>2</v>
      </c>
      <c r="J97" s="299">
        <v>0</v>
      </c>
      <c r="K97" s="291">
        <f t="shared" si="7"/>
        <v>111</v>
      </c>
      <c r="R97" s="18"/>
    </row>
    <row r="98" spans="1:18" x14ac:dyDescent="0.25">
      <c r="A98" s="75"/>
      <c r="B98" s="72" t="s">
        <v>726</v>
      </c>
      <c r="C98" s="73">
        <v>0</v>
      </c>
      <c r="D98" s="74">
        <v>6</v>
      </c>
      <c r="E98" s="74">
        <v>11</v>
      </c>
      <c r="F98" s="74">
        <v>17</v>
      </c>
      <c r="G98" s="74">
        <v>6</v>
      </c>
      <c r="H98" s="74">
        <v>2</v>
      </c>
      <c r="I98" s="74"/>
      <c r="J98" s="61">
        <v>0</v>
      </c>
      <c r="K98" s="293">
        <f t="shared" si="7"/>
        <v>42</v>
      </c>
    </row>
    <row r="99" spans="1:18" ht="15.75" thickBot="1" x14ac:dyDescent="0.3">
      <c r="A99" s="76"/>
      <c r="B99" s="77" t="s">
        <v>732</v>
      </c>
      <c r="C99" s="32">
        <v>0</v>
      </c>
      <c r="D99" s="63">
        <v>1</v>
      </c>
      <c r="E99" s="63">
        <v>4</v>
      </c>
      <c r="F99" s="63">
        <v>3</v>
      </c>
      <c r="G99" s="63">
        <v>1</v>
      </c>
      <c r="H99" s="63">
        <v>0</v>
      </c>
      <c r="I99" s="63">
        <v>0</v>
      </c>
      <c r="J99" s="62">
        <v>0</v>
      </c>
      <c r="K99" s="291">
        <f t="shared" si="7"/>
        <v>9</v>
      </c>
    </row>
    <row r="100" spans="1:18" ht="15.75" thickBot="1" x14ac:dyDescent="0.3">
      <c r="A100" s="6"/>
      <c r="B100" s="6"/>
      <c r="C100" s="6"/>
      <c r="D100" s="6"/>
      <c r="E100" s="6"/>
      <c r="F100" s="6" t="s">
        <v>856</v>
      </c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218" t="s">
        <v>62</v>
      </c>
      <c r="B107" s="1219"/>
      <c r="C107" s="1219"/>
      <c r="D107" s="1219"/>
      <c r="E107" s="1219"/>
      <c r="F107" s="1220">
        <f>SUM(F105+F106)</f>
        <v>0</v>
      </c>
      <c r="G107" s="1221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218" t="s">
        <v>66</v>
      </c>
      <c r="B112" s="1219"/>
      <c r="C112" s="1219"/>
      <c r="D112" s="1219"/>
      <c r="E112" s="1219"/>
      <c r="F112" s="1220">
        <f>SUM(F108+F109+F110+F111)</f>
        <v>0</v>
      </c>
      <c r="G112" s="1221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80:P83"/>
    <mergeCell ref="N68:P71"/>
    <mergeCell ref="Q68:S71"/>
    <mergeCell ref="N73:P75"/>
    <mergeCell ref="Q73:S75"/>
    <mergeCell ref="N76:P79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54" priority="5" operator="equal">
      <formula>""</formula>
    </cfRule>
  </conditionalFormatting>
  <conditionalFormatting sqref="A118">
    <cfRule type="cellIs" dxfId="53" priority="4" operator="equal">
      <formula>""</formula>
    </cfRule>
  </conditionalFormatting>
  <conditionalFormatting sqref="G118">
    <cfRule type="cellIs" dxfId="52" priority="3" operator="equal">
      <formula>""</formula>
    </cfRule>
  </conditionalFormatting>
  <conditionalFormatting sqref="A115">
    <cfRule type="cellIs" dxfId="51" priority="1" operator="equal">
      <formula>""</formula>
    </cfRule>
  </conditionalFormatting>
  <hyperlinks>
    <hyperlink ref="A3" r:id="rId1"/>
  </hyperlinks>
  <pageMargins left="1.4566929133858268" right="0.39370078740157483" top="1.5748031496062993" bottom="0.62992125984251968" header="0.31496062992125984" footer="0.31496062992125984"/>
  <pageSetup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5" tint="0.59999389629810485"/>
  </sheetPr>
  <dimension ref="A1:S121"/>
  <sheetViews>
    <sheetView showGridLines="0" showRowColHeaders="0" topLeftCell="A37" zoomScale="115" zoomScaleNormal="115" zoomScalePageLayoutView="60" workbookViewId="0">
      <selection activeCell="D15" sqref="D15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774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294" t="s">
        <v>1</v>
      </c>
      <c r="B11" s="300" t="s">
        <v>2</v>
      </c>
      <c r="C11" s="301" t="s">
        <v>724</v>
      </c>
      <c r="D11" s="1296" t="s">
        <v>3</v>
      </c>
      <c r="E11" s="238"/>
      <c r="F11" s="1298" t="s">
        <v>725</v>
      </c>
      <c r="G11" s="1299"/>
      <c r="H11" s="1299"/>
      <c r="I11" s="1300"/>
      <c r="J11" s="312" t="s">
        <v>4</v>
      </c>
      <c r="K11" s="313" t="s">
        <v>5</v>
      </c>
      <c r="L11" s="1302" t="s">
        <v>6</v>
      </c>
      <c r="N11" s="1114"/>
      <c r="O11" s="1114"/>
      <c r="P11" s="1114"/>
      <c r="Q11" s="1114"/>
    </row>
    <row r="12" spans="1:17" ht="15.75" customHeight="1" thickBot="1" x14ac:dyDescent="0.3">
      <c r="A12" s="1295"/>
      <c r="B12" s="302" t="s">
        <v>7</v>
      </c>
      <c r="C12" s="303" t="s">
        <v>8</v>
      </c>
      <c r="D12" s="1297"/>
      <c r="E12" s="238"/>
      <c r="F12" s="1301"/>
      <c r="G12" s="1282"/>
      <c r="H12" s="1282"/>
      <c r="I12" s="1283"/>
      <c r="J12" s="314" t="s">
        <v>9</v>
      </c>
      <c r="K12" s="315" t="s">
        <v>10</v>
      </c>
      <c r="L12" s="1303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308">
        <f>SUM(C13+B13)</f>
        <v>0</v>
      </c>
      <c r="E13" s="239"/>
      <c r="F13" s="1029" t="s">
        <v>11</v>
      </c>
      <c r="G13" s="1030"/>
      <c r="H13" s="1030"/>
      <c r="I13" s="1030"/>
      <c r="J13" s="114">
        <v>0</v>
      </c>
      <c r="K13" s="114">
        <v>420</v>
      </c>
      <c r="L13" s="316">
        <f>SUM(K13+J13)</f>
        <v>420</v>
      </c>
    </row>
    <row r="14" spans="1:17" x14ac:dyDescent="0.25">
      <c r="A14" s="13" t="s">
        <v>692</v>
      </c>
      <c r="B14" s="36">
        <v>63</v>
      </c>
      <c r="C14" s="36">
        <v>627</v>
      </c>
      <c r="D14" s="309">
        <f t="shared" ref="D14:D51" si="0">SUM(C14+B14)</f>
        <v>690</v>
      </c>
      <c r="E14" s="238"/>
      <c r="F14" s="1029" t="s">
        <v>12</v>
      </c>
      <c r="G14" s="1030"/>
      <c r="H14" s="1030"/>
      <c r="I14" s="1030"/>
      <c r="J14" s="36">
        <v>838</v>
      </c>
      <c r="K14" s="36">
        <v>1900</v>
      </c>
      <c r="L14" s="316">
        <f t="shared" ref="L14:L33" si="1">SUM(K14+J14)</f>
        <v>2738</v>
      </c>
    </row>
    <row r="15" spans="1:17" x14ac:dyDescent="0.25">
      <c r="A15" s="13" t="s">
        <v>693</v>
      </c>
      <c r="B15" s="36">
        <v>123</v>
      </c>
      <c r="C15" s="36">
        <v>576</v>
      </c>
      <c r="D15" s="309">
        <f t="shared" si="0"/>
        <v>699</v>
      </c>
      <c r="E15" s="238"/>
      <c r="F15" s="1029" t="s">
        <v>13</v>
      </c>
      <c r="G15" s="1030"/>
      <c r="H15" s="1030"/>
      <c r="I15" s="1030"/>
      <c r="J15" s="36">
        <v>318</v>
      </c>
      <c r="K15" s="36">
        <v>1051</v>
      </c>
      <c r="L15" s="316">
        <f t="shared" si="1"/>
        <v>1369</v>
      </c>
    </row>
    <row r="16" spans="1:17" x14ac:dyDescent="0.25">
      <c r="A16" s="13" t="s">
        <v>694</v>
      </c>
      <c r="B16" s="36">
        <v>50</v>
      </c>
      <c r="C16" s="36">
        <v>470</v>
      </c>
      <c r="D16" s="309">
        <f t="shared" si="0"/>
        <v>520</v>
      </c>
      <c r="E16" s="238"/>
      <c r="F16" s="1029" t="s">
        <v>14</v>
      </c>
      <c r="G16" s="1030"/>
      <c r="H16" s="1030"/>
      <c r="I16" s="1030"/>
      <c r="J16" s="36">
        <v>312</v>
      </c>
      <c r="K16" s="36">
        <v>331</v>
      </c>
      <c r="L16" s="316">
        <f t="shared" si="1"/>
        <v>643</v>
      </c>
    </row>
    <row r="17" spans="1:12" x14ac:dyDescent="0.25">
      <c r="A17" s="13" t="s">
        <v>695</v>
      </c>
      <c r="B17" s="36">
        <v>133</v>
      </c>
      <c r="C17" s="36">
        <v>141</v>
      </c>
      <c r="D17" s="309">
        <f t="shared" si="0"/>
        <v>274</v>
      </c>
      <c r="E17" s="238"/>
      <c r="F17" s="1029" t="s">
        <v>15</v>
      </c>
      <c r="G17" s="1030"/>
      <c r="H17" s="1030"/>
      <c r="I17" s="1030"/>
      <c r="J17" s="36">
        <v>0</v>
      </c>
      <c r="K17" s="36">
        <v>0</v>
      </c>
      <c r="L17" s="316">
        <f t="shared" si="1"/>
        <v>0</v>
      </c>
    </row>
    <row r="18" spans="1:12" x14ac:dyDescent="0.25">
      <c r="A18" s="13" t="s">
        <v>786</v>
      </c>
      <c r="B18" s="36">
        <v>303</v>
      </c>
      <c r="C18" s="36">
        <v>467</v>
      </c>
      <c r="D18" s="309">
        <f t="shared" si="0"/>
        <v>770</v>
      </c>
      <c r="E18" s="238"/>
      <c r="F18" s="1045" t="s">
        <v>16</v>
      </c>
      <c r="G18" s="1046"/>
      <c r="H18" s="1046"/>
      <c r="I18" s="1046"/>
      <c r="J18" s="36">
        <v>0</v>
      </c>
      <c r="K18" s="36">
        <v>0</v>
      </c>
      <c r="L18" s="316">
        <f t="shared" si="1"/>
        <v>0</v>
      </c>
    </row>
    <row r="19" spans="1:12" x14ac:dyDescent="0.25">
      <c r="A19" s="13" t="s">
        <v>696</v>
      </c>
      <c r="B19" s="36">
        <v>195</v>
      </c>
      <c r="C19" s="36">
        <v>278</v>
      </c>
      <c r="D19" s="309">
        <f t="shared" si="0"/>
        <v>473</v>
      </c>
      <c r="E19" s="238"/>
      <c r="F19" s="1045" t="s">
        <v>17</v>
      </c>
      <c r="G19" s="1046"/>
      <c r="H19" s="1046"/>
      <c r="I19" s="1047"/>
      <c r="J19" s="36">
        <v>0</v>
      </c>
      <c r="K19" s="36">
        <v>0</v>
      </c>
      <c r="L19" s="316">
        <f t="shared" si="1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309">
        <f t="shared" si="0"/>
        <v>0</v>
      </c>
      <c r="E20" s="238"/>
      <c r="F20" s="1045" t="s">
        <v>18</v>
      </c>
      <c r="G20" s="1046"/>
      <c r="H20" s="1046"/>
      <c r="I20" s="1047"/>
      <c r="J20" s="36">
        <v>0</v>
      </c>
      <c r="K20" s="36">
        <v>0</v>
      </c>
      <c r="L20" s="316">
        <f t="shared" si="1"/>
        <v>0</v>
      </c>
    </row>
    <row r="21" spans="1:12" x14ac:dyDescent="0.25">
      <c r="A21" s="13" t="s">
        <v>698</v>
      </c>
      <c r="B21" s="36">
        <v>90</v>
      </c>
      <c r="C21" s="36">
        <v>206</v>
      </c>
      <c r="D21" s="309">
        <f t="shared" si="0"/>
        <v>296</v>
      </c>
      <c r="E21" s="238"/>
      <c r="F21" s="1045" t="s">
        <v>19</v>
      </c>
      <c r="G21" s="1046"/>
      <c r="H21" s="1046"/>
      <c r="I21" s="1047"/>
      <c r="J21" s="36">
        <v>0</v>
      </c>
      <c r="K21" s="36">
        <v>0</v>
      </c>
      <c r="L21" s="316">
        <f t="shared" si="1"/>
        <v>0</v>
      </c>
    </row>
    <row r="22" spans="1:12" x14ac:dyDescent="0.25">
      <c r="A22" s="13" t="s">
        <v>699</v>
      </c>
      <c r="B22" s="36">
        <v>50</v>
      </c>
      <c r="C22" s="36">
        <v>113</v>
      </c>
      <c r="D22" s="309">
        <f t="shared" si="0"/>
        <v>163</v>
      </c>
      <c r="E22" s="238"/>
      <c r="F22" s="1045" t="s">
        <v>20</v>
      </c>
      <c r="G22" s="1046"/>
      <c r="H22" s="1046"/>
      <c r="I22" s="1047"/>
      <c r="J22" s="36">
        <v>270</v>
      </c>
      <c r="K22" s="36">
        <v>540</v>
      </c>
      <c r="L22" s="316">
        <f t="shared" si="1"/>
        <v>810</v>
      </c>
    </row>
    <row r="23" spans="1:12" x14ac:dyDescent="0.25">
      <c r="A23" s="13" t="s">
        <v>700</v>
      </c>
      <c r="B23" s="36">
        <v>43</v>
      </c>
      <c r="C23" s="36">
        <v>215</v>
      </c>
      <c r="D23" s="309">
        <f t="shared" si="0"/>
        <v>258</v>
      </c>
      <c r="E23" s="238"/>
      <c r="F23" s="1045" t="s">
        <v>21</v>
      </c>
      <c r="G23" s="1046"/>
      <c r="H23" s="1046"/>
      <c r="I23" s="1047"/>
      <c r="J23" s="36">
        <v>45</v>
      </c>
      <c r="K23" s="36">
        <v>1</v>
      </c>
      <c r="L23" s="316">
        <f t="shared" si="1"/>
        <v>46</v>
      </c>
    </row>
    <row r="24" spans="1:12" x14ac:dyDescent="0.25">
      <c r="A24" s="13" t="s">
        <v>701</v>
      </c>
      <c r="B24" s="36">
        <v>69</v>
      </c>
      <c r="C24" s="36">
        <v>119</v>
      </c>
      <c r="D24" s="309">
        <f t="shared" si="0"/>
        <v>188</v>
      </c>
      <c r="E24" s="238"/>
      <c r="F24" s="1045" t="s">
        <v>22</v>
      </c>
      <c r="G24" s="1046"/>
      <c r="H24" s="1046"/>
      <c r="I24" s="1047"/>
      <c r="J24" s="36">
        <v>0</v>
      </c>
      <c r="K24" s="36">
        <v>0</v>
      </c>
      <c r="L24" s="316">
        <f t="shared" si="1"/>
        <v>0</v>
      </c>
    </row>
    <row r="25" spans="1:12" x14ac:dyDescent="0.25">
      <c r="A25" s="13" t="s">
        <v>702</v>
      </c>
      <c r="B25" s="36">
        <v>145</v>
      </c>
      <c r="C25" s="36">
        <v>422</v>
      </c>
      <c r="D25" s="309">
        <f t="shared" si="0"/>
        <v>567</v>
      </c>
      <c r="E25" s="238"/>
      <c r="F25" s="1045" t="s">
        <v>23</v>
      </c>
      <c r="G25" s="1046"/>
      <c r="H25" s="1046"/>
      <c r="I25" s="1047"/>
      <c r="J25" s="36">
        <v>0</v>
      </c>
      <c r="K25" s="36">
        <v>0</v>
      </c>
      <c r="L25" s="316">
        <f t="shared" si="1"/>
        <v>0</v>
      </c>
    </row>
    <row r="26" spans="1:12" x14ac:dyDescent="0.25">
      <c r="A26" s="13" t="s">
        <v>703</v>
      </c>
      <c r="B26" s="36">
        <v>63</v>
      </c>
      <c r="C26" s="36">
        <v>173</v>
      </c>
      <c r="D26" s="309">
        <f t="shared" si="0"/>
        <v>236</v>
      </c>
      <c r="E26" s="238"/>
      <c r="F26" s="1045" t="s">
        <v>24</v>
      </c>
      <c r="G26" s="1046"/>
      <c r="H26" s="1046"/>
      <c r="I26" s="1047"/>
      <c r="J26" s="36">
        <v>0</v>
      </c>
      <c r="K26" s="36">
        <v>0</v>
      </c>
      <c r="L26" s="316">
        <f t="shared" si="1"/>
        <v>0</v>
      </c>
    </row>
    <row r="27" spans="1:12" x14ac:dyDescent="0.25">
      <c r="A27" s="13" t="s">
        <v>704</v>
      </c>
      <c r="B27" s="36">
        <v>21</v>
      </c>
      <c r="C27" s="36">
        <v>49</v>
      </c>
      <c r="D27" s="309">
        <f t="shared" si="0"/>
        <v>70</v>
      </c>
      <c r="E27" s="238"/>
      <c r="F27" s="1045" t="s">
        <v>25</v>
      </c>
      <c r="G27" s="1046"/>
      <c r="H27" s="1046"/>
      <c r="I27" s="1047"/>
      <c r="J27" s="36">
        <v>0</v>
      </c>
      <c r="K27" s="36">
        <v>0</v>
      </c>
      <c r="L27" s="316">
        <f t="shared" si="1"/>
        <v>0</v>
      </c>
    </row>
    <row r="28" spans="1:12" x14ac:dyDescent="0.25">
      <c r="A28" s="13" t="s">
        <v>705</v>
      </c>
      <c r="B28" s="36">
        <v>10</v>
      </c>
      <c r="C28" s="36">
        <v>165</v>
      </c>
      <c r="D28" s="309">
        <f t="shared" si="0"/>
        <v>175</v>
      </c>
      <c r="E28" s="238"/>
      <c r="F28" s="1045" t="s">
        <v>26</v>
      </c>
      <c r="G28" s="1046"/>
      <c r="H28" s="1046"/>
      <c r="I28" s="1047"/>
      <c r="J28" s="36">
        <v>0</v>
      </c>
      <c r="K28" s="36">
        <v>0</v>
      </c>
      <c r="L28" s="316">
        <f t="shared" si="1"/>
        <v>0</v>
      </c>
    </row>
    <row r="29" spans="1:12" x14ac:dyDescent="0.25">
      <c r="A29" s="13" t="s">
        <v>706</v>
      </c>
      <c r="B29" s="36">
        <v>102</v>
      </c>
      <c r="C29" s="36">
        <v>112</v>
      </c>
      <c r="D29" s="309">
        <f t="shared" si="0"/>
        <v>214</v>
      </c>
      <c r="E29" s="238"/>
      <c r="F29" s="1045" t="s">
        <v>27</v>
      </c>
      <c r="G29" s="1046"/>
      <c r="H29" s="1046"/>
      <c r="I29" s="1047"/>
      <c r="J29" s="143"/>
      <c r="K29" s="36">
        <v>211</v>
      </c>
      <c r="L29" s="316">
        <f t="shared" si="1"/>
        <v>211</v>
      </c>
    </row>
    <row r="30" spans="1:12" x14ac:dyDescent="0.25">
      <c r="A30" s="13" t="s">
        <v>707</v>
      </c>
      <c r="B30" s="36">
        <v>0</v>
      </c>
      <c r="C30" s="36">
        <v>0</v>
      </c>
      <c r="D30" s="309">
        <f t="shared" si="0"/>
        <v>0</v>
      </c>
      <c r="E30" s="238"/>
      <c r="F30" s="1029" t="s">
        <v>28</v>
      </c>
      <c r="G30" s="1030"/>
      <c r="H30" s="1030"/>
      <c r="I30" s="1030"/>
      <c r="J30" s="115">
        <v>161</v>
      </c>
      <c r="K30" s="144"/>
      <c r="L30" s="316">
        <f t="shared" si="1"/>
        <v>161</v>
      </c>
    </row>
    <row r="31" spans="1:12" x14ac:dyDescent="0.25">
      <c r="A31" s="13" t="s">
        <v>708</v>
      </c>
      <c r="B31" s="36">
        <v>73</v>
      </c>
      <c r="C31" s="36">
        <v>288</v>
      </c>
      <c r="D31" s="309">
        <f t="shared" si="0"/>
        <v>361</v>
      </c>
      <c r="E31" s="238"/>
      <c r="F31" s="1029" t="s">
        <v>29</v>
      </c>
      <c r="G31" s="1030"/>
      <c r="H31" s="1030"/>
      <c r="I31" s="1030"/>
      <c r="J31" s="36">
        <v>8729</v>
      </c>
      <c r="K31" s="37">
        <v>15865</v>
      </c>
      <c r="L31" s="316">
        <f t="shared" si="1"/>
        <v>24594</v>
      </c>
    </row>
    <row r="32" spans="1:12" x14ac:dyDescent="0.25">
      <c r="A32" s="13" t="s">
        <v>787</v>
      </c>
      <c r="B32" s="36">
        <v>0</v>
      </c>
      <c r="C32" s="36">
        <v>0</v>
      </c>
      <c r="D32" s="309">
        <f t="shared" si="0"/>
        <v>0</v>
      </c>
      <c r="E32" s="238"/>
      <c r="F32" s="1029" t="s">
        <v>30</v>
      </c>
      <c r="G32" s="1030"/>
      <c r="H32" s="1030"/>
      <c r="I32" s="1030"/>
      <c r="J32" s="36">
        <v>0</v>
      </c>
      <c r="K32" s="36">
        <v>0</v>
      </c>
      <c r="L32" s="316">
        <f t="shared" si="1"/>
        <v>0</v>
      </c>
    </row>
    <row r="33" spans="1:17" s="17" customFormat="1" x14ac:dyDescent="0.25">
      <c r="A33" s="13" t="s">
        <v>788</v>
      </c>
      <c r="B33" s="36">
        <v>6</v>
      </c>
      <c r="C33" s="36">
        <v>33</v>
      </c>
      <c r="D33" s="309">
        <f t="shared" si="0"/>
        <v>39</v>
      </c>
      <c r="E33" s="240"/>
      <c r="F33" s="1029" t="s">
        <v>31</v>
      </c>
      <c r="G33" s="1030"/>
      <c r="H33" s="1030"/>
      <c r="I33" s="1030"/>
      <c r="J33" s="36">
        <v>0</v>
      </c>
      <c r="K33" s="36">
        <v>0</v>
      </c>
      <c r="L33" s="316">
        <f t="shared" si="1"/>
        <v>0</v>
      </c>
    </row>
    <row r="34" spans="1:17" s="17" customFormat="1" ht="15.75" thickBot="1" x14ac:dyDescent="0.3">
      <c r="A34" s="13" t="s">
        <v>789</v>
      </c>
      <c r="B34" s="36">
        <v>106</v>
      </c>
      <c r="C34" s="36">
        <v>342</v>
      </c>
      <c r="D34" s="309">
        <f t="shared" si="0"/>
        <v>448</v>
      </c>
      <c r="E34" s="240"/>
      <c r="F34" s="1107" t="s">
        <v>76</v>
      </c>
      <c r="G34" s="1108"/>
      <c r="H34" s="1108"/>
      <c r="I34" s="1108"/>
      <c r="J34" s="116">
        <v>0</v>
      </c>
      <c r="K34" s="116">
        <v>0</v>
      </c>
      <c r="L34" s="317">
        <f>K34+J34</f>
        <v>0</v>
      </c>
    </row>
    <row r="35" spans="1:17" x14ac:dyDescent="0.25">
      <c r="A35" s="13" t="s">
        <v>709</v>
      </c>
      <c r="B35" s="36">
        <v>27</v>
      </c>
      <c r="C35" s="36">
        <v>459</v>
      </c>
      <c r="D35" s="309">
        <f t="shared" si="0"/>
        <v>486</v>
      </c>
      <c r="E35" s="238"/>
      <c r="F35" s="38" t="s">
        <v>32</v>
      </c>
      <c r="G35" s="39"/>
      <c r="H35" s="39"/>
      <c r="I35" s="39"/>
      <c r="J35" s="40"/>
      <c r="K35" s="40"/>
      <c r="L35" s="318">
        <v>5</v>
      </c>
    </row>
    <row r="36" spans="1:17" x14ac:dyDescent="0.25">
      <c r="A36" s="13" t="s">
        <v>710</v>
      </c>
      <c r="B36" s="36">
        <v>34</v>
      </c>
      <c r="C36" s="36">
        <v>66</v>
      </c>
      <c r="D36" s="309">
        <f t="shared" si="0"/>
        <v>100</v>
      </c>
      <c r="E36" s="238"/>
      <c r="F36" s="41" t="s">
        <v>33</v>
      </c>
      <c r="G36" s="42"/>
      <c r="H36" s="42"/>
      <c r="I36" s="42"/>
      <c r="J36" s="42"/>
      <c r="K36" s="43"/>
      <c r="L36" s="318">
        <v>163</v>
      </c>
    </row>
    <row r="37" spans="1:17" x14ac:dyDescent="0.25">
      <c r="A37" s="13" t="s">
        <v>711</v>
      </c>
      <c r="B37" s="36">
        <v>52</v>
      </c>
      <c r="C37" s="36">
        <v>128</v>
      </c>
      <c r="D37" s="309">
        <f t="shared" si="0"/>
        <v>180</v>
      </c>
      <c r="E37" s="238"/>
      <c r="F37" s="41" t="s">
        <v>34</v>
      </c>
      <c r="G37" s="42"/>
      <c r="H37" s="42"/>
      <c r="I37" s="42"/>
      <c r="J37" s="42"/>
      <c r="K37" s="43"/>
      <c r="L37" s="318">
        <v>83</v>
      </c>
    </row>
    <row r="38" spans="1:17" x14ac:dyDescent="0.25">
      <c r="A38" s="13" t="s">
        <v>712</v>
      </c>
      <c r="B38" s="36">
        <v>82</v>
      </c>
      <c r="C38" s="36">
        <v>299</v>
      </c>
      <c r="D38" s="309">
        <f t="shared" si="0"/>
        <v>381</v>
      </c>
      <c r="E38" s="238"/>
      <c r="F38" s="41" t="s">
        <v>35</v>
      </c>
      <c r="G38" s="42"/>
      <c r="H38" s="42"/>
      <c r="I38" s="42"/>
      <c r="J38" s="42"/>
      <c r="K38" s="43"/>
      <c r="L38" s="318">
        <v>0</v>
      </c>
    </row>
    <row r="39" spans="1:17" x14ac:dyDescent="0.25">
      <c r="A39" s="13" t="s">
        <v>785</v>
      </c>
      <c r="B39" s="36">
        <v>106</v>
      </c>
      <c r="C39" s="36">
        <v>217</v>
      </c>
      <c r="D39" s="309">
        <f t="shared" si="0"/>
        <v>323</v>
      </c>
      <c r="E39" s="238"/>
      <c r="F39" s="41" t="s">
        <v>36</v>
      </c>
      <c r="G39" s="42"/>
      <c r="H39" s="42"/>
      <c r="I39" s="42"/>
      <c r="J39" s="42"/>
      <c r="K39" s="43"/>
      <c r="L39" s="318">
        <v>1</v>
      </c>
    </row>
    <row r="40" spans="1:17" ht="15.75" thickBot="1" x14ac:dyDescent="0.3">
      <c r="A40" s="13" t="s">
        <v>713</v>
      </c>
      <c r="B40" s="36">
        <v>245</v>
      </c>
      <c r="C40" s="36">
        <v>271</v>
      </c>
      <c r="D40" s="309">
        <f t="shared" si="0"/>
        <v>516</v>
      </c>
      <c r="E40" s="238"/>
      <c r="F40" s="44" t="s">
        <v>37</v>
      </c>
      <c r="G40" s="45"/>
      <c r="H40" s="45"/>
      <c r="I40" s="45"/>
      <c r="J40" s="45"/>
      <c r="K40" s="46"/>
      <c r="L40" s="318">
        <v>1096</v>
      </c>
    </row>
    <row r="41" spans="1:17" ht="15.75" thickBot="1" x14ac:dyDescent="0.3">
      <c r="A41" s="13" t="s">
        <v>714</v>
      </c>
      <c r="B41" s="36">
        <v>72</v>
      </c>
      <c r="C41" s="36">
        <v>182</v>
      </c>
      <c r="D41" s="309">
        <f t="shared" si="0"/>
        <v>254</v>
      </c>
      <c r="E41" s="238"/>
      <c r="F41" s="44" t="s">
        <v>791</v>
      </c>
      <c r="G41" s="45"/>
      <c r="H41" s="45"/>
      <c r="I41" s="45"/>
      <c r="J41" s="45"/>
      <c r="K41" s="46"/>
      <c r="L41" s="318">
        <v>4</v>
      </c>
    </row>
    <row r="42" spans="1:17" ht="15.75" thickBot="1" x14ac:dyDescent="0.3">
      <c r="A42" s="13" t="s">
        <v>715</v>
      </c>
      <c r="B42" s="36">
        <v>108</v>
      </c>
      <c r="C42" s="36">
        <v>80</v>
      </c>
      <c r="D42" s="309">
        <f t="shared" si="0"/>
        <v>188</v>
      </c>
      <c r="E42" s="238"/>
      <c r="F42" s="44" t="s">
        <v>792</v>
      </c>
      <c r="G42" s="45"/>
      <c r="H42" s="45"/>
      <c r="I42" s="45"/>
      <c r="J42" s="45"/>
      <c r="K42" s="46"/>
      <c r="L42" s="318">
        <v>4</v>
      </c>
    </row>
    <row r="43" spans="1:17" ht="16.5" thickBot="1" x14ac:dyDescent="0.3">
      <c r="A43" s="13" t="s">
        <v>716</v>
      </c>
      <c r="B43" s="36">
        <v>91</v>
      </c>
      <c r="C43" s="36">
        <v>103</v>
      </c>
      <c r="D43" s="309">
        <f t="shared" si="0"/>
        <v>194</v>
      </c>
      <c r="E43" s="241"/>
      <c r="F43" s="44" t="s">
        <v>793</v>
      </c>
      <c r="G43" s="45"/>
      <c r="H43" s="45"/>
      <c r="I43" s="45"/>
      <c r="J43" s="45"/>
      <c r="K43" s="46"/>
      <c r="L43" s="318">
        <v>79</v>
      </c>
    </row>
    <row r="44" spans="1:17" ht="15.75" x14ac:dyDescent="0.25">
      <c r="A44" s="13" t="s">
        <v>717</v>
      </c>
      <c r="B44" s="36">
        <v>18</v>
      </c>
      <c r="C44" s="36">
        <v>28</v>
      </c>
      <c r="D44" s="309">
        <f t="shared" si="0"/>
        <v>46</v>
      </c>
      <c r="E44" s="241"/>
    </row>
    <row r="45" spans="1:17" ht="12" customHeight="1" thickBot="1" x14ac:dyDescent="0.35">
      <c r="A45" s="13" t="s">
        <v>718</v>
      </c>
      <c r="B45" s="36">
        <v>70</v>
      </c>
      <c r="C45" s="36">
        <v>18</v>
      </c>
      <c r="D45" s="309">
        <f t="shared" si="0"/>
        <v>88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10</v>
      </c>
      <c r="C46" s="36">
        <v>16</v>
      </c>
      <c r="D46" s="309">
        <f t="shared" si="0"/>
        <v>26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19</v>
      </c>
      <c r="C47" s="36">
        <v>18</v>
      </c>
      <c r="D47" s="309">
        <f t="shared" si="0"/>
        <v>37</v>
      </c>
      <c r="E47" s="238"/>
      <c r="F47" s="20" t="s">
        <v>150</v>
      </c>
      <c r="G47" s="33"/>
      <c r="H47" s="33"/>
      <c r="I47" s="33"/>
      <c r="J47" s="147"/>
      <c r="K47" s="148"/>
      <c r="L47" s="319">
        <v>139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0</v>
      </c>
      <c r="C48" s="36">
        <v>0</v>
      </c>
      <c r="D48" s="309">
        <f t="shared" si="0"/>
        <v>0</v>
      </c>
      <c r="E48" s="238"/>
      <c r="F48" s="20" t="s">
        <v>151</v>
      </c>
      <c r="G48" s="33"/>
      <c r="H48" s="33"/>
      <c r="I48" s="33"/>
      <c r="J48" s="147"/>
      <c r="K48" s="148"/>
      <c r="L48" s="319">
        <v>19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114</v>
      </c>
      <c r="C49" s="36">
        <v>416</v>
      </c>
      <c r="D49" s="309">
        <f t="shared" si="0"/>
        <v>530</v>
      </c>
      <c r="E49" s="238"/>
      <c r="F49" s="20" t="s">
        <v>152</v>
      </c>
      <c r="G49" s="33"/>
      <c r="H49" s="33"/>
      <c r="I49" s="33"/>
      <c r="J49" s="147"/>
      <c r="K49" s="148"/>
      <c r="L49" s="319">
        <v>108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190</v>
      </c>
      <c r="C50" s="36">
        <v>151</v>
      </c>
      <c r="D50" s="310">
        <f t="shared" si="0"/>
        <v>341</v>
      </c>
      <c r="E50" s="238"/>
      <c r="F50" s="20" t="s">
        <v>153</v>
      </c>
      <c r="G50" s="33"/>
      <c r="H50" s="33"/>
      <c r="I50" s="33"/>
      <c r="J50" s="147"/>
      <c r="K50" s="148"/>
      <c r="L50" s="319">
        <v>10</v>
      </c>
    </row>
    <row r="51" spans="1:17" ht="17.25" thickBot="1" x14ac:dyDescent="0.35">
      <c r="A51" s="112" t="s">
        <v>723</v>
      </c>
      <c r="B51" s="113">
        <f>SUM(B13:B50)</f>
        <v>2883</v>
      </c>
      <c r="C51" s="113">
        <f>SUM(C13:C50)</f>
        <v>7248</v>
      </c>
      <c r="D51" s="311">
        <f t="shared" si="0"/>
        <v>10131</v>
      </c>
      <c r="E51" s="238"/>
      <c r="F51" s="20" t="s">
        <v>154</v>
      </c>
      <c r="G51" s="33"/>
      <c r="H51" s="33"/>
      <c r="I51" s="33"/>
      <c r="J51" s="147"/>
      <c r="K51" s="148"/>
      <c r="L51" s="319">
        <v>0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5829</v>
      </c>
      <c r="E52" s="238"/>
      <c r="F52" s="20" t="s">
        <v>155</v>
      </c>
      <c r="G52" s="33"/>
      <c r="H52" s="33"/>
      <c r="I52" s="33"/>
      <c r="J52" s="147"/>
      <c r="K52" s="148"/>
      <c r="L52" s="319">
        <v>0</v>
      </c>
    </row>
    <row r="53" spans="1:17" ht="16.5" x14ac:dyDescent="0.3">
      <c r="A53" s="50" t="s">
        <v>42</v>
      </c>
      <c r="B53" s="51"/>
      <c r="C53" s="52"/>
      <c r="D53" s="1268">
        <f>SUM(D52+D51)</f>
        <v>15960</v>
      </c>
      <c r="E53" s="238"/>
      <c r="F53" s="20" t="s">
        <v>156</v>
      </c>
      <c r="G53" s="33"/>
      <c r="H53" s="33"/>
      <c r="I53" s="33"/>
      <c r="J53" s="147"/>
      <c r="K53" s="148"/>
      <c r="L53" s="319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269"/>
      <c r="E54" s="238"/>
      <c r="F54" s="20" t="s">
        <v>157</v>
      </c>
      <c r="G54" s="33"/>
      <c r="H54" s="33"/>
      <c r="I54" s="33"/>
      <c r="J54" s="147"/>
      <c r="K54" s="148"/>
      <c r="L54" s="319">
        <v>4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319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319">
        <v>10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319">
        <v>4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>
        <v>10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286">
        <v>30</v>
      </c>
      <c r="B64" s="1288" t="s">
        <v>46</v>
      </c>
      <c r="C64" s="320"/>
      <c r="D64" s="1290" t="s">
        <v>795</v>
      </c>
      <c r="E64" s="1290"/>
      <c r="F64" s="1291"/>
      <c r="G64" s="1292" t="s">
        <v>798</v>
      </c>
      <c r="H64" s="1270" t="s">
        <v>77</v>
      </c>
      <c r="I64" s="1272" t="s">
        <v>78</v>
      </c>
      <c r="J64" s="1272" t="s">
        <v>79</v>
      </c>
      <c r="K64" s="1272" t="s">
        <v>80</v>
      </c>
      <c r="L64" s="1280" t="s">
        <v>784</v>
      </c>
    </row>
    <row r="65" spans="1:19" ht="28.5" customHeight="1" thickBot="1" x14ac:dyDescent="0.3">
      <c r="A65" s="1287"/>
      <c r="B65" s="1289"/>
      <c r="C65" s="321" t="s">
        <v>47</v>
      </c>
      <c r="D65" s="322" t="s">
        <v>796</v>
      </c>
      <c r="E65" s="322" t="s">
        <v>797</v>
      </c>
      <c r="F65" s="323" t="s">
        <v>48</v>
      </c>
      <c r="G65" s="1293"/>
      <c r="H65" s="1271"/>
      <c r="I65" s="1273"/>
      <c r="J65" s="1273"/>
      <c r="K65" s="1273"/>
      <c r="L65" s="1281"/>
      <c r="N65" t="s">
        <v>794</v>
      </c>
    </row>
    <row r="66" spans="1:19" ht="15.75" thickBot="1" x14ac:dyDescent="0.3">
      <c r="A66" s="56" t="s">
        <v>130</v>
      </c>
      <c r="B66" s="162">
        <v>0</v>
      </c>
      <c r="C66" s="163">
        <v>0</v>
      </c>
      <c r="D66" s="164">
        <v>0</v>
      </c>
      <c r="E66" s="165">
        <v>0</v>
      </c>
      <c r="F66" s="324">
        <f>E66+D66+C66</f>
        <v>0</v>
      </c>
      <c r="G66" s="159">
        <v>0</v>
      </c>
      <c r="H66" s="35">
        <v>0</v>
      </c>
      <c r="I66" s="329">
        <f>IFERROR(SUM(H66*$N$66),0)</f>
        <v>0</v>
      </c>
      <c r="J66" s="330">
        <f>IFERROR(SUM(G66/I66)*100,0)</f>
        <v>0</v>
      </c>
      <c r="K66" s="331">
        <f>IFERROR(SUM(G66/F66),0)</f>
        <v>0</v>
      </c>
      <c r="L66" s="58">
        <v>0</v>
      </c>
      <c r="N66">
        <f>IF(H86 &gt; 0, VLOOKUP(B9,Mes!A1:B12,2,0), "")</f>
        <v>30</v>
      </c>
    </row>
    <row r="67" spans="1:19" ht="15" customHeight="1" x14ac:dyDescent="0.25">
      <c r="A67" s="56" t="s">
        <v>131</v>
      </c>
      <c r="B67" s="162">
        <v>65</v>
      </c>
      <c r="C67" s="163">
        <v>59</v>
      </c>
      <c r="D67" s="164">
        <v>0</v>
      </c>
      <c r="E67" s="165">
        <v>0</v>
      </c>
      <c r="F67" s="325">
        <f t="shared" ref="F67:F85" si="2">E67+D67+C67</f>
        <v>59</v>
      </c>
      <c r="G67" s="159">
        <v>231</v>
      </c>
      <c r="H67" s="35">
        <v>24</v>
      </c>
      <c r="I67" s="329">
        <f t="shared" ref="I67:I86" si="3">IFERROR(SUM(H67*$N$66),0)</f>
        <v>720</v>
      </c>
      <c r="J67" s="330">
        <f t="shared" ref="J67:J86" si="4">IFERROR(SUM(G67/I67)*100,0)</f>
        <v>32.083333333333336</v>
      </c>
      <c r="K67" s="331">
        <f t="shared" ref="K67:K86" si="5">IFERROR(SUM(G67/F67),0)</f>
        <v>3.9152542372881354</v>
      </c>
      <c r="L67" s="58">
        <v>6</v>
      </c>
      <c r="N67" s="1166" t="s">
        <v>829</v>
      </c>
      <c r="O67" s="1167"/>
      <c r="P67" s="1168"/>
      <c r="Q67" s="1148" t="s">
        <v>833</v>
      </c>
      <c r="R67" s="1149"/>
      <c r="S67" s="1150"/>
    </row>
    <row r="68" spans="1:19" x14ac:dyDescent="0.25">
      <c r="A68" s="57" t="s">
        <v>132</v>
      </c>
      <c r="B68" s="162">
        <v>129</v>
      </c>
      <c r="C68" s="163">
        <v>119</v>
      </c>
      <c r="D68" s="164">
        <v>0</v>
      </c>
      <c r="E68" s="165">
        <v>0</v>
      </c>
      <c r="F68" s="325">
        <f t="shared" si="2"/>
        <v>119</v>
      </c>
      <c r="G68" s="159">
        <v>395</v>
      </c>
      <c r="H68" s="35">
        <v>19</v>
      </c>
      <c r="I68" s="329">
        <f t="shared" si="3"/>
        <v>570</v>
      </c>
      <c r="J68" s="330">
        <f t="shared" si="4"/>
        <v>69.298245614035096</v>
      </c>
      <c r="K68" s="331">
        <f t="shared" si="5"/>
        <v>3.3193277310924372</v>
      </c>
      <c r="L68" s="58">
        <v>10</v>
      </c>
      <c r="N68" s="1169"/>
      <c r="O68" s="1170"/>
      <c r="P68" s="1171"/>
      <c r="Q68" s="1151"/>
      <c r="R68" s="1152"/>
      <c r="S68" s="1153"/>
    </row>
    <row r="69" spans="1:19" x14ac:dyDescent="0.25">
      <c r="A69" s="56" t="s">
        <v>133</v>
      </c>
      <c r="B69" s="162">
        <v>79</v>
      </c>
      <c r="C69" s="163">
        <v>72</v>
      </c>
      <c r="D69" s="164">
        <v>0</v>
      </c>
      <c r="E69" s="165">
        <v>0</v>
      </c>
      <c r="F69" s="325">
        <f t="shared" si="2"/>
        <v>72</v>
      </c>
      <c r="G69" s="159">
        <v>204</v>
      </c>
      <c r="H69" s="35">
        <v>10</v>
      </c>
      <c r="I69" s="329">
        <f t="shared" si="3"/>
        <v>300</v>
      </c>
      <c r="J69" s="330">
        <f t="shared" si="4"/>
        <v>68</v>
      </c>
      <c r="K69" s="331">
        <f t="shared" si="5"/>
        <v>2.8333333333333335</v>
      </c>
      <c r="L69" s="58">
        <v>7</v>
      </c>
      <c r="N69" s="1169"/>
      <c r="O69" s="1170"/>
      <c r="P69" s="1171"/>
      <c r="Q69" s="1151"/>
      <c r="R69" s="1152"/>
      <c r="S69" s="1153"/>
    </row>
    <row r="70" spans="1:19" ht="15.75" thickBot="1" x14ac:dyDescent="0.3">
      <c r="A70" s="56" t="s">
        <v>134</v>
      </c>
      <c r="B70" s="162">
        <v>181</v>
      </c>
      <c r="C70" s="163">
        <v>121</v>
      </c>
      <c r="D70" s="164">
        <v>0</v>
      </c>
      <c r="E70" s="165">
        <v>31</v>
      </c>
      <c r="F70" s="325">
        <f t="shared" si="2"/>
        <v>152</v>
      </c>
      <c r="G70" s="159">
        <v>1005</v>
      </c>
      <c r="H70" s="35">
        <v>30</v>
      </c>
      <c r="I70" s="329">
        <f t="shared" si="3"/>
        <v>900</v>
      </c>
      <c r="J70" s="330">
        <f t="shared" si="4"/>
        <v>111.66666666666667</v>
      </c>
      <c r="K70" s="331">
        <f t="shared" si="5"/>
        <v>6.6118421052631575</v>
      </c>
      <c r="L70" s="58">
        <v>29</v>
      </c>
      <c r="N70" s="1172"/>
      <c r="O70" s="1173"/>
      <c r="P70" s="1174"/>
      <c r="Q70" s="1154"/>
      <c r="R70" s="1155"/>
      <c r="S70" s="1156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5">
        <v>0</v>
      </c>
      <c r="F71" s="325">
        <f t="shared" si="2"/>
        <v>0</v>
      </c>
      <c r="G71" s="159">
        <v>0</v>
      </c>
      <c r="H71" s="35">
        <v>0</v>
      </c>
      <c r="I71" s="329">
        <f t="shared" si="3"/>
        <v>0</v>
      </c>
      <c r="J71" s="330">
        <f t="shared" si="4"/>
        <v>0</v>
      </c>
      <c r="K71" s="331">
        <f t="shared" si="5"/>
        <v>0</v>
      </c>
      <c r="L71" s="58">
        <v>0</v>
      </c>
      <c r="O71" s="939"/>
    </row>
    <row r="72" spans="1:19" ht="15" customHeight="1" x14ac:dyDescent="0.25">
      <c r="A72" s="56" t="s">
        <v>136</v>
      </c>
      <c r="B72" s="162">
        <v>0</v>
      </c>
      <c r="C72" s="163">
        <v>0</v>
      </c>
      <c r="D72" s="164">
        <v>0</v>
      </c>
      <c r="E72" s="165">
        <v>0</v>
      </c>
      <c r="F72" s="325">
        <f t="shared" si="2"/>
        <v>0</v>
      </c>
      <c r="G72" s="159">
        <v>0</v>
      </c>
      <c r="H72" s="35">
        <v>0</v>
      </c>
      <c r="I72" s="329">
        <f t="shared" si="3"/>
        <v>0</v>
      </c>
      <c r="J72" s="330">
        <f t="shared" si="4"/>
        <v>0</v>
      </c>
      <c r="K72" s="331">
        <f t="shared" si="5"/>
        <v>0</v>
      </c>
      <c r="L72" s="58">
        <v>0</v>
      </c>
      <c r="N72" s="1148" t="s">
        <v>830</v>
      </c>
      <c r="O72" s="1149"/>
      <c r="P72" s="1150"/>
      <c r="Q72" s="1157" t="s">
        <v>834</v>
      </c>
      <c r="R72" s="1158"/>
      <c r="S72" s="1159"/>
    </row>
    <row r="73" spans="1:19" x14ac:dyDescent="0.25">
      <c r="A73" s="56" t="s">
        <v>137</v>
      </c>
      <c r="B73" s="162">
        <v>0</v>
      </c>
      <c r="C73" s="163">
        <v>0</v>
      </c>
      <c r="D73" s="164">
        <v>0</v>
      </c>
      <c r="E73" s="165">
        <v>0</v>
      </c>
      <c r="F73" s="325">
        <f t="shared" si="2"/>
        <v>0</v>
      </c>
      <c r="G73" s="159">
        <v>0</v>
      </c>
      <c r="H73" s="35">
        <v>0</v>
      </c>
      <c r="I73" s="329">
        <f t="shared" si="3"/>
        <v>0</v>
      </c>
      <c r="J73" s="330">
        <f t="shared" si="4"/>
        <v>0</v>
      </c>
      <c r="K73" s="331">
        <f t="shared" si="5"/>
        <v>0</v>
      </c>
      <c r="L73" s="58">
        <v>0</v>
      </c>
      <c r="N73" s="1151"/>
      <c r="O73" s="1152"/>
      <c r="P73" s="1153"/>
      <c r="Q73" s="1160"/>
      <c r="R73" s="1161"/>
      <c r="S73" s="1162"/>
    </row>
    <row r="74" spans="1:19" ht="15.75" thickBot="1" x14ac:dyDescent="0.3">
      <c r="A74" s="56" t="s">
        <v>138</v>
      </c>
      <c r="B74" s="162">
        <v>0</v>
      </c>
      <c r="C74" s="163">
        <v>0</v>
      </c>
      <c r="D74" s="164">
        <v>0</v>
      </c>
      <c r="E74" s="165">
        <v>0</v>
      </c>
      <c r="F74" s="325">
        <f t="shared" si="2"/>
        <v>0</v>
      </c>
      <c r="G74" s="159">
        <v>0</v>
      </c>
      <c r="H74" s="35">
        <v>0</v>
      </c>
      <c r="I74" s="329">
        <f t="shared" si="3"/>
        <v>0</v>
      </c>
      <c r="J74" s="330">
        <f t="shared" si="4"/>
        <v>0</v>
      </c>
      <c r="K74" s="331">
        <f t="shared" si="5"/>
        <v>0</v>
      </c>
      <c r="L74" s="58">
        <v>0</v>
      </c>
      <c r="N74" s="1154"/>
      <c r="O74" s="1155"/>
      <c r="P74" s="1156"/>
      <c r="Q74" s="1163"/>
      <c r="R74" s="1164"/>
      <c r="S74" s="1165"/>
    </row>
    <row r="75" spans="1:19" ht="15" customHeight="1" x14ac:dyDescent="0.25">
      <c r="A75" s="56" t="s">
        <v>139</v>
      </c>
      <c r="B75" s="162">
        <v>0</v>
      </c>
      <c r="C75" s="163">
        <v>0</v>
      </c>
      <c r="D75" s="164">
        <v>0</v>
      </c>
      <c r="E75" s="165">
        <v>0</v>
      </c>
      <c r="F75" s="325">
        <f t="shared" si="2"/>
        <v>0</v>
      </c>
      <c r="G75" s="159">
        <v>0</v>
      </c>
      <c r="H75" s="35">
        <v>0</v>
      </c>
      <c r="I75" s="329">
        <f t="shared" si="3"/>
        <v>0</v>
      </c>
      <c r="J75" s="330">
        <f t="shared" si="4"/>
        <v>0</v>
      </c>
      <c r="K75" s="331">
        <f t="shared" si="5"/>
        <v>0</v>
      </c>
      <c r="L75" s="58">
        <v>0</v>
      </c>
      <c r="N75" s="1169" t="s">
        <v>831</v>
      </c>
      <c r="O75" s="1170"/>
      <c r="P75" s="1171"/>
    </row>
    <row r="76" spans="1:19" x14ac:dyDescent="0.25">
      <c r="A76" s="56" t="s">
        <v>140</v>
      </c>
      <c r="B76" s="162">
        <v>155</v>
      </c>
      <c r="C76" s="163">
        <v>137</v>
      </c>
      <c r="D76" s="164">
        <v>0</v>
      </c>
      <c r="E76" s="165">
        <v>3</v>
      </c>
      <c r="F76" s="325">
        <f t="shared" si="2"/>
        <v>140</v>
      </c>
      <c r="G76" s="159">
        <v>534</v>
      </c>
      <c r="H76" s="35">
        <v>37</v>
      </c>
      <c r="I76" s="329">
        <f t="shared" si="3"/>
        <v>1110</v>
      </c>
      <c r="J76" s="330">
        <f t="shared" si="4"/>
        <v>48.108108108108112</v>
      </c>
      <c r="K76" s="331">
        <f t="shared" si="5"/>
        <v>3.8142857142857145</v>
      </c>
      <c r="L76" s="58">
        <v>15</v>
      </c>
      <c r="N76" s="1169"/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5">
        <v>0</v>
      </c>
      <c r="F77" s="325">
        <f t="shared" si="2"/>
        <v>0</v>
      </c>
      <c r="G77" s="159">
        <v>0</v>
      </c>
      <c r="H77" s="35">
        <v>0</v>
      </c>
      <c r="I77" s="329">
        <f t="shared" si="3"/>
        <v>0</v>
      </c>
      <c r="J77" s="330">
        <f t="shared" si="4"/>
        <v>0</v>
      </c>
      <c r="K77" s="331">
        <f t="shared" si="5"/>
        <v>0</v>
      </c>
      <c r="L77" s="58">
        <v>0</v>
      </c>
      <c r="N77" s="1169"/>
      <c r="O77" s="1170"/>
      <c r="P77" s="1171"/>
    </row>
    <row r="78" spans="1:19" ht="15.75" thickBot="1" x14ac:dyDescent="0.3">
      <c r="A78" s="56" t="s">
        <v>142</v>
      </c>
      <c r="B78" s="162">
        <v>22</v>
      </c>
      <c r="C78" s="163">
        <v>21</v>
      </c>
      <c r="D78" s="164">
        <v>0</v>
      </c>
      <c r="E78" s="165">
        <v>0</v>
      </c>
      <c r="F78" s="325">
        <f t="shared" si="2"/>
        <v>21</v>
      </c>
      <c r="G78" s="159">
        <v>209</v>
      </c>
      <c r="H78" s="35">
        <v>1</v>
      </c>
      <c r="I78" s="329">
        <f t="shared" si="3"/>
        <v>30</v>
      </c>
      <c r="J78" s="330">
        <f t="shared" si="4"/>
        <v>696.66666666666663</v>
      </c>
      <c r="K78" s="331">
        <f t="shared" si="5"/>
        <v>9.9523809523809526</v>
      </c>
      <c r="L78" s="58">
        <v>1</v>
      </c>
      <c r="N78" s="1172"/>
      <c r="O78" s="1173"/>
      <c r="P78" s="1174"/>
    </row>
    <row r="79" spans="1:19" ht="15" customHeight="1" x14ac:dyDescent="0.25">
      <c r="A79" s="56" t="s">
        <v>143</v>
      </c>
      <c r="B79" s="162">
        <v>0</v>
      </c>
      <c r="C79" s="163">
        <v>0</v>
      </c>
      <c r="D79" s="164">
        <v>0</v>
      </c>
      <c r="E79" s="165">
        <v>0</v>
      </c>
      <c r="F79" s="325">
        <f t="shared" si="2"/>
        <v>0</v>
      </c>
      <c r="G79" s="159">
        <v>0</v>
      </c>
      <c r="H79" s="35">
        <v>0</v>
      </c>
      <c r="I79" s="329">
        <f t="shared" si="3"/>
        <v>0</v>
      </c>
      <c r="J79" s="330">
        <f t="shared" si="4"/>
        <v>0</v>
      </c>
      <c r="K79" s="331">
        <f t="shared" si="5"/>
        <v>0</v>
      </c>
      <c r="L79" s="58">
        <v>0</v>
      </c>
      <c r="N79" s="1148" t="s">
        <v>832</v>
      </c>
      <c r="O79" s="1149"/>
      <c r="P79" s="1150"/>
    </row>
    <row r="80" spans="1:19" x14ac:dyDescent="0.25">
      <c r="A80" s="56" t="s">
        <v>144</v>
      </c>
      <c r="B80" s="162">
        <v>3</v>
      </c>
      <c r="C80" s="163">
        <v>2</v>
      </c>
      <c r="D80" s="164">
        <v>0</v>
      </c>
      <c r="E80" s="165">
        <v>0</v>
      </c>
      <c r="F80" s="325">
        <f t="shared" si="2"/>
        <v>2</v>
      </c>
      <c r="G80" s="159">
        <v>24</v>
      </c>
      <c r="H80" s="35">
        <v>1</v>
      </c>
      <c r="I80" s="329">
        <f t="shared" si="3"/>
        <v>30</v>
      </c>
      <c r="J80" s="330">
        <f t="shared" si="4"/>
        <v>80</v>
      </c>
      <c r="K80" s="331">
        <f t="shared" si="5"/>
        <v>12</v>
      </c>
      <c r="L80" s="58">
        <v>1</v>
      </c>
      <c r="N80" s="1151"/>
      <c r="O80" s="1152"/>
      <c r="P80" s="1153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5">
        <v>0</v>
      </c>
      <c r="F81" s="325">
        <f t="shared" si="2"/>
        <v>0</v>
      </c>
      <c r="G81" s="159">
        <v>0</v>
      </c>
      <c r="H81" s="35">
        <v>0</v>
      </c>
      <c r="I81" s="329">
        <f t="shared" si="3"/>
        <v>0</v>
      </c>
      <c r="J81" s="330">
        <f t="shared" si="4"/>
        <v>0</v>
      </c>
      <c r="K81" s="331">
        <f t="shared" si="5"/>
        <v>0</v>
      </c>
      <c r="L81" s="58">
        <v>0</v>
      </c>
      <c r="N81" s="1151"/>
      <c r="O81" s="1152"/>
      <c r="P81" s="1153"/>
    </row>
    <row r="82" spans="1:18" ht="15.75" thickBot="1" x14ac:dyDescent="0.3">
      <c r="A82" s="56" t="s">
        <v>146</v>
      </c>
      <c r="B82" s="162">
        <v>16</v>
      </c>
      <c r="C82" s="163">
        <v>3</v>
      </c>
      <c r="D82" s="164">
        <v>5</v>
      </c>
      <c r="E82" s="165">
        <v>6</v>
      </c>
      <c r="F82" s="325">
        <f t="shared" si="2"/>
        <v>14</v>
      </c>
      <c r="G82" s="159">
        <v>94</v>
      </c>
      <c r="H82" s="35">
        <v>3</v>
      </c>
      <c r="I82" s="329">
        <f t="shared" si="3"/>
        <v>90</v>
      </c>
      <c r="J82" s="330">
        <f t="shared" si="4"/>
        <v>104.44444444444446</v>
      </c>
      <c r="K82" s="331">
        <f t="shared" si="5"/>
        <v>6.7142857142857144</v>
      </c>
      <c r="L82" s="58">
        <v>2</v>
      </c>
      <c r="N82" s="1154"/>
      <c r="O82" s="1155"/>
      <c r="P82" s="1156"/>
    </row>
    <row r="83" spans="1:18" x14ac:dyDescent="0.25">
      <c r="A83" s="56" t="s">
        <v>147</v>
      </c>
      <c r="B83" s="162">
        <v>12</v>
      </c>
      <c r="C83" s="163">
        <v>11</v>
      </c>
      <c r="D83" s="164">
        <v>0</v>
      </c>
      <c r="E83" s="165">
        <v>0</v>
      </c>
      <c r="F83" s="325">
        <f t="shared" si="2"/>
        <v>11</v>
      </c>
      <c r="G83" s="159">
        <v>85</v>
      </c>
      <c r="H83" s="35">
        <v>6</v>
      </c>
      <c r="I83" s="329">
        <f t="shared" si="3"/>
        <v>180</v>
      </c>
      <c r="J83" s="330">
        <f t="shared" si="4"/>
        <v>47.222222222222221</v>
      </c>
      <c r="K83" s="331">
        <f t="shared" si="5"/>
        <v>7.7272727272727275</v>
      </c>
      <c r="L83" s="58">
        <v>1</v>
      </c>
    </row>
    <row r="84" spans="1:18" x14ac:dyDescent="0.25">
      <c r="A84" s="56" t="s">
        <v>148</v>
      </c>
      <c r="B84" s="162">
        <v>21</v>
      </c>
      <c r="C84" s="163">
        <v>5</v>
      </c>
      <c r="D84" s="164">
        <v>0</v>
      </c>
      <c r="E84" s="165">
        <v>7</v>
      </c>
      <c r="F84" s="325">
        <f t="shared" si="2"/>
        <v>12</v>
      </c>
      <c r="G84" s="159">
        <v>128</v>
      </c>
      <c r="H84" s="35">
        <v>11</v>
      </c>
      <c r="I84" s="329">
        <f t="shared" si="3"/>
        <v>330</v>
      </c>
      <c r="J84" s="330">
        <f t="shared" si="4"/>
        <v>38.787878787878789</v>
      </c>
      <c r="K84" s="331">
        <f t="shared" si="5"/>
        <v>10.666666666666666</v>
      </c>
      <c r="L84" s="58">
        <v>8</v>
      </c>
    </row>
    <row r="85" spans="1:18" x14ac:dyDescent="0.25">
      <c r="A85" s="56" t="s">
        <v>149</v>
      </c>
      <c r="B85" s="162">
        <v>27</v>
      </c>
      <c r="C85" s="163">
        <v>16</v>
      </c>
      <c r="D85" s="164">
        <v>0</v>
      </c>
      <c r="E85" s="165">
        <v>0</v>
      </c>
      <c r="F85" s="325">
        <f t="shared" si="2"/>
        <v>16</v>
      </c>
      <c r="G85" s="159">
        <v>123</v>
      </c>
      <c r="H85" s="35">
        <v>38</v>
      </c>
      <c r="I85" s="329">
        <f t="shared" si="3"/>
        <v>1140</v>
      </c>
      <c r="J85" s="330">
        <f t="shared" si="4"/>
        <v>10.789473684210527</v>
      </c>
      <c r="K85" s="331">
        <f t="shared" si="5"/>
        <v>7.6875</v>
      </c>
      <c r="L85" s="58">
        <v>11</v>
      </c>
    </row>
    <row r="86" spans="1:18" ht="15.75" thickBot="1" x14ac:dyDescent="0.3">
      <c r="A86" s="327" t="s">
        <v>6</v>
      </c>
      <c r="B86" s="1014">
        <v>718</v>
      </c>
      <c r="C86" s="328">
        <f t="shared" ref="C86:H86" si="6">SUM(C66:C85)</f>
        <v>566</v>
      </c>
      <c r="D86" s="326">
        <f t="shared" si="6"/>
        <v>5</v>
      </c>
      <c r="E86" s="326">
        <f t="shared" si="6"/>
        <v>47</v>
      </c>
      <c r="F86" s="1007">
        <f t="shared" si="6"/>
        <v>618</v>
      </c>
      <c r="G86" s="332">
        <f t="shared" si="6"/>
        <v>3032</v>
      </c>
      <c r="H86" s="326">
        <f t="shared" si="6"/>
        <v>180</v>
      </c>
      <c r="I86" s="326">
        <f t="shared" si="3"/>
        <v>5400</v>
      </c>
      <c r="J86" s="326">
        <f t="shared" si="4"/>
        <v>56.148148148148145</v>
      </c>
      <c r="K86" s="326">
        <f t="shared" si="5"/>
        <v>4.9061488673139158</v>
      </c>
      <c r="L86" s="1006">
        <f>SUM(L66:L85)</f>
        <v>91</v>
      </c>
    </row>
    <row r="87" spans="1:18" x14ac:dyDescent="0.25">
      <c r="A87" s="8"/>
      <c r="B87" s="994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282" t="s">
        <v>735</v>
      </c>
      <c r="B89" s="1283"/>
      <c r="C89" s="1274" t="s">
        <v>733</v>
      </c>
      <c r="D89" s="1275"/>
      <c r="E89" s="1275"/>
      <c r="F89" s="1275"/>
      <c r="G89" s="1275"/>
      <c r="H89" s="1275"/>
      <c r="I89" s="1275"/>
      <c r="J89" s="1276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284"/>
      <c r="B90" s="1285"/>
      <c r="C90" s="333" t="s">
        <v>161</v>
      </c>
      <c r="D90" s="334" t="s">
        <v>49</v>
      </c>
      <c r="E90" s="334" t="s">
        <v>50</v>
      </c>
      <c r="F90" s="334" t="s">
        <v>51</v>
      </c>
      <c r="G90" s="334" t="s">
        <v>52</v>
      </c>
      <c r="H90" s="334" t="s">
        <v>53</v>
      </c>
      <c r="I90" s="335" t="s">
        <v>54</v>
      </c>
      <c r="J90" s="336" t="s">
        <v>162</v>
      </c>
      <c r="K90" s="337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265" t="s">
        <v>41</v>
      </c>
      <c r="B91" s="72" t="s">
        <v>731</v>
      </c>
      <c r="C91" s="73">
        <v>0</v>
      </c>
      <c r="D91" s="74">
        <v>6</v>
      </c>
      <c r="E91" s="74">
        <v>24</v>
      </c>
      <c r="F91" s="74">
        <v>20</v>
      </c>
      <c r="G91" s="74">
        <v>5</v>
      </c>
      <c r="H91" s="74">
        <v>6</v>
      </c>
      <c r="I91" s="74">
        <v>0</v>
      </c>
      <c r="J91" s="61">
        <v>0</v>
      </c>
      <c r="K91" s="338">
        <f t="shared" ref="K91:K99" si="7">SUM(J91+I91+H91+G91+F91+E91+D91+C91)</f>
        <v>61</v>
      </c>
      <c r="L91" s="6"/>
      <c r="M91" s="6"/>
      <c r="N91" s="6"/>
      <c r="O91" s="6"/>
      <c r="P91" s="6"/>
      <c r="Q91" s="6"/>
      <c r="R91" s="6"/>
    </row>
    <row r="92" spans="1:18" x14ac:dyDescent="0.25">
      <c r="A92" s="1266"/>
      <c r="B92" s="68" t="s">
        <v>730</v>
      </c>
      <c r="C92" s="70">
        <v>0</v>
      </c>
      <c r="D92" s="67">
        <v>5</v>
      </c>
      <c r="E92" s="67">
        <v>15</v>
      </c>
      <c r="F92" s="67">
        <v>13</v>
      </c>
      <c r="G92" s="67">
        <v>8</v>
      </c>
      <c r="H92" s="67">
        <v>7</v>
      </c>
      <c r="I92" s="67">
        <v>0</v>
      </c>
      <c r="J92" s="71">
        <v>0</v>
      </c>
      <c r="K92" s="339">
        <f t="shared" si="7"/>
        <v>48</v>
      </c>
    </row>
    <row r="93" spans="1:18" ht="15.75" thickBot="1" x14ac:dyDescent="0.3">
      <c r="A93" s="1267"/>
      <c r="B93" s="342" t="s">
        <v>6</v>
      </c>
      <c r="C93" s="343">
        <f t="shared" ref="C93:I93" si="8">SUM(C91+C92)</f>
        <v>0</v>
      </c>
      <c r="D93" s="344">
        <f t="shared" si="8"/>
        <v>11</v>
      </c>
      <c r="E93" s="344">
        <f t="shared" si="8"/>
        <v>39</v>
      </c>
      <c r="F93" s="344">
        <f t="shared" si="8"/>
        <v>33</v>
      </c>
      <c r="G93" s="344">
        <f t="shared" si="8"/>
        <v>13</v>
      </c>
      <c r="H93" s="344">
        <f t="shared" si="8"/>
        <v>13</v>
      </c>
      <c r="I93" s="344">
        <f t="shared" si="8"/>
        <v>0</v>
      </c>
      <c r="J93" s="345">
        <v>0</v>
      </c>
      <c r="K93" s="340">
        <f t="shared" si="7"/>
        <v>109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6">
        <v>0</v>
      </c>
      <c r="K94" s="341">
        <f t="shared" si="7"/>
        <v>0</v>
      </c>
    </row>
    <row r="95" spans="1:18" x14ac:dyDescent="0.25">
      <c r="A95" s="1277" t="s">
        <v>55</v>
      </c>
      <c r="B95" s="60" t="s">
        <v>728</v>
      </c>
      <c r="C95" s="73">
        <v>0</v>
      </c>
      <c r="D95" s="74">
        <v>11</v>
      </c>
      <c r="E95" s="74">
        <v>38</v>
      </c>
      <c r="F95" s="74">
        <v>33</v>
      </c>
      <c r="G95" s="74">
        <v>13</v>
      </c>
      <c r="H95" s="74">
        <v>3</v>
      </c>
      <c r="I95" s="74">
        <v>0</v>
      </c>
      <c r="J95" s="61">
        <v>0</v>
      </c>
      <c r="K95" s="338">
        <f t="shared" si="7"/>
        <v>98</v>
      </c>
    </row>
    <row r="96" spans="1:18" x14ac:dyDescent="0.25">
      <c r="A96" s="1278"/>
      <c r="B96" s="131" t="s">
        <v>727</v>
      </c>
      <c r="C96" s="70">
        <v>0</v>
      </c>
      <c r="D96" s="67">
        <v>0</v>
      </c>
      <c r="E96" s="67">
        <v>1</v>
      </c>
      <c r="F96" s="67">
        <v>0</v>
      </c>
      <c r="G96" s="67">
        <v>0</v>
      </c>
      <c r="H96" s="67">
        <v>0</v>
      </c>
      <c r="I96" s="67">
        <v>0</v>
      </c>
      <c r="J96" s="71">
        <v>0</v>
      </c>
      <c r="K96" s="339">
        <f t="shared" si="7"/>
        <v>1</v>
      </c>
    </row>
    <row r="97" spans="1:18" ht="15.75" thickBot="1" x14ac:dyDescent="0.3">
      <c r="A97" s="1279"/>
      <c r="B97" s="346" t="s">
        <v>6</v>
      </c>
      <c r="C97" s="347">
        <f>C96+C95</f>
        <v>0</v>
      </c>
      <c r="D97" s="348">
        <f t="shared" ref="D97:J97" si="9">D96+D95</f>
        <v>11</v>
      </c>
      <c r="E97" s="348">
        <f t="shared" si="9"/>
        <v>39</v>
      </c>
      <c r="F97" s="348">
        <f t="shared" si="9"/>
        <v>33</v>
      </c>
      <c r="G97" s="348">
        <f t="shared" si="9"/>
        <v>13</v>
      </c>
      <c r="H97" s="348">
        <f t="shared" si="9"/>
        <v>3</v>
      </c>
      <c r="I97" s="348">
        <f t="shared" si="9"/>
        <v>0</v>
      </c>
      <c r="J97" s="349">
        <f t="shared" si="9"/>
        <v>0</v>
      </c>
      <c r="K97" s="340">
        <f t="shared" si="7"/>
        <v>99</v>
      </c>
      <c r="R97" s="18"/>
    </row>
    <row r="98" spans="1:18" x14ac:dyDescent="0.25">
      <c r="A98" s="75"/>
      <c r="B98" s="72" t="s">
        <v>726</v>
      </c>
      <c r="C98" s="73">
        <v>0</v>
      </c>
      <c r="D98" s="74">
        <v>6</v>
      </c>
      <c r="E98" s="74">
        <v>14</v>
      </c>
      <c r="F98" s="74">
        <v>12</v>
      </c>
      <c r="G98" s="74">
        <v>6</v>
      </c>
      <c r="H98" s="74">
        <v>3</v>
      </c>
      <c r="I98" s="74">
        <v>4</v>
      </c>
      <c r="J98" s="61">
        <v>0</v>
      </c>
      <c r="K98" s="338">
        <f t="shared" si="7"/>
        <v>45</v>
      </c>
    </row>
    <row r="99" spans="1:18" ht="15.75" thickBot="1" x14ac:dyDescent="0.3">
      <c r="A99" s="76"/>
      <c r="B99" s="77" t="s">
        <v>732</v>
      </c>
      <c r="C99" s="32">
        <v>0</v>
      </c>
      <c r="D99" s="63">
        <v>1</v>
      </c>
      <c r="E99" s="63">
        <v>4</v>
      </c>
      <c r="F99" s="63">
        <v>2</v>
      </c>
      <c r="G99" s="63">
        <v>1</v>
      </c>
      <c r="H99" s="63">
        <v>2</v>
      </c>
      <c r="I99" s="63">
        <v>0</v>
      </c>
      <c r="J99" s="62">
        <v>0</v>
      </c>
      <c r="K99" s="340">
        <f t="shared" si="7"/>
        <v>10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261" t="s">
        <v>62</v>
      </c>
      <c r="B107" s="1262"/>
      <c r="C107" s="1262"/>
      <c r="D107" s="1262"/>
      <c r="E107" s="1262"/>
      <c r="F107" s="1263">
        <f>SUM(F105+F106)</f>
        <v>0</v>
      </c>
      <c r="G107" s="1264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261" t="s">
        <v>66</v>
      </c>
      <c r="B112" s="1262"/>
      <c r="C112" s="1262"/>
      <c r="D112" s="1262"/>
      <c r="E112" s="1262"/>
      <c r="F112" s="1263">
        <f>SUM(F108+F109+F110+F111)</f>
        <v>0</v>
      </c>
      <c r="G112" s="1264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79:P82"/>
    <mergeCell ref="N67:P70"/>
    <mergeCell ref="Q67:S70"/>
    <mergeCell ref="N72:P74"/>
    <mergeCell ref="Q72:S74"/>
    <mergeCell ref="N75:P78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50" priority="5" operator="equal">
      <formula>""</formula>
    </cfRule>
  </conditionalFormatting>
  <conditionalFormatting sqref="A118">
    <cfRule type="cellIs" dxfId="49" priority="4" operator="equal">
      <formula>""</formula>
    </cfRule>
  </conditionalFormatting>
  <conditionalFormatting sqref="G118">
    <cfRule type="cellIs" dxfId="48" priority="3" operator="equal">
      <formula>""</formula>
    </cfRule>
  </conditionalFormatting>
  <conditionalFormatting sqref="A115">
    <cfRule type="cellIs" dxfId="47" priority="1" operator="equal">
      <formula>""</formula>
    </cfRule>
  </conditionalFormatting>
  <hyperlinks>
    <hyperlink ref="A3" r:id="rId1"/>
  </hyperlinks>
  <pageMargins left="1.2204724409448819" right="0.39370078740157483" top="1.2598425196850394" bottom="0.62992125984251968" header="0.31496062992125984" footer="0.31496062992125984"/>
  <pageSetup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9" tint="0.39997558519241921"/>
  </sheetPr>
  <dimension ref="A1:S121"/>
  <sheetViews>
    <sheetView showGridLines="0" showRowColHeaders="0" topLeftCell="A49" zoomScale="115" zoomScaleNormal="115" zoomScalePageLayoutView="60" workbookViewId="0">
      <selection activeCell="C51" sqref="C51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775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337" t="s">
        <v>1</v>
      </c>
      <c r="B11" s="248" t="s">
        <v>2</v>
      </c>
      <c r="C11" s="249" t="s">
        <v>724</v>
      </c>
      <c r="D11" s="1339" t="s">
        <v>3</v>
      </c>
      <c r="E11" s="238"/>
      <c r="F11" s="1341" t="s">
        <v>725</v>
      </c>
      <c r="G11" s="1342"/>
      <c r="H11" s="1342"/>
      <c r="I11" s="1343"/>
      <c r="J11" s="354" t="s">
        <v>4</v>
      </c>
      <c r="K11" s="355" t="s">
        <v>5</v>
      </c>
      <c r="L11" s="1345" t="s">
        <v>6</v>
      </c>
      <c r="N11" s="1114"/>
      <c r="O11" s="1114"/>
      <c r="P11" s="1114"/>
      <c r="Q11" s="1114"/>
    </row>
    <row r="12" spans="1:17" ht="15.75" customHeight="1" thickBot="1" x14ac:dyDescent="0.3">
      <c r="A12" s="1338"/>
      <c r="B12" s="250" t="s">
        <v>7</v>
      </c>
      <c r="C12" s="251" t="s">
        <v>8</v>
      </c>
      <c r="D12" s="1340"/>
      <c r="E12" s="238"/>
      <c r="F12" s="1344"/>
      <c r="G12" s="1325"/>
      <c r="H12" s="1325"/>
      <c r="I12" s="1326"/>
      <c r="J12" s="356" t="s">
        <v>9</v>
      </c>
      <c r="K12" s="357" t="s">
        <v>10</v>
      </c>
      <c r="L12" s="1346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350">
        <f>SUM(C13+B13)</f>
        <v>0</v>
      </c>
      <c r="E13" s="239"/>
      <c r="F13" s="1029" t="s">
        <v>11</v>
      </c>
      <c r="G13" s="1030"/>
      <c r="H13" s="1030"/>
      <c r="I13" s="1030"/>
      <c r="J13" s="114">
        <v>375</v>
      </c>
      <c r="K13" s="114">
        <v>0</v>
      </c>
      <c r="L13" s="358">
        <f>SUM(K13+J13)</f>
        <v>375</v>
      </c>
    </row>
    <row r="14" spans="1:17" x14ac:dyDescent="0.25">
      <c r="A14" s="13" t="s">
        <v>692</v>
      </c>
      <c r="B14" s="36">
        <v>34</v>
      </c>
      <c r="C14" s="36">
        <v>749</v>
      </c>
      <c r="D14" s="351">
        <f t="shared" ref="D14:D51" si="0">SUM(C14+B14)</f>
        <v>783</v>
      </c>
      <c r="E14" s="238"/>
      <c r="F14" s="1029" t="s">
        <v>12</v>
      </c>
      <c r="G14" s="1030"/>
      <c r="H14" s="1030"/>
      <c r="I14" s="1030"/>
      <c r="J14" s="36">
        <v>708</v>
      </c>
      <c r="K14" s="36">
        <v>1907</v>
      </c>
      <c r="L14" s="358">
        <f t="shared" ref="L14:L33" si="1">SUM(K14+J14)</f>
        <v>2615</v>
      </c>
    </row>
    <row r="15" spans="1:17" x14ac:dyDescent="0.25">
      <c r="A15" s="13" t="s">
        <v>693</v>
      </c>
      <c r="B15" s="36">
        <v>132</v>
      </c>
      <c r="C15" s="36">
        <v>482</v>
      </c>
      <c r="D15" s="351">
        <f t="shared" si="0"/>
        <v>614</v>
      </c>
      <c r="E15" s="238"/>
      <c r="F15" s="1029" t="s">
        <v>13</v>
      </c>
      <c r="G15" s="1030"/>
      <c r="H15" s="1030"/>
      <c r="I15" s="1030"/>
      <c r="J15" s="36">
        <v>288</v>
      </c>
      <c r="K15" s="36">
        <v>961</v>
      </c>
      <c r="L15" s="358">
        <f t="shared" si="1"/>
        <v>1249</v>
      </c>
    </row>
    <row r="16" spans="1:17" x14ac:dyDescent="0.25">
      <c r="A16" s="13" t="s">
        <v>694</v>
      </c>
      <c r="B16" s="36">
        <v>14</v>
      </c>
      <c r="C16" s="36">
        <v>611</v>
      </c>
      <c r="D16" s="351">
        <f t="shared" si="0"/>
        <v>625</v>
      </c>
      <c r="E16" s="238"/>
      <c r="F16" s="1029" t="s">
        <v>14</v>
      </c>
      <c r="G16" s="1030"/>
      <c r="H16" s="1030"/>
      <c r="I16" s="1030"/>
      <c r="J16" s="36">
        <v>320</v>
      </c>
      <c r="K16" s="36">
        <v>418</v>
      </c>
      <c r="L16" s="358">
        <f t="shared" si="1"/>
        <v>738</v>
      </c>
    </row>
    <row r="17" spans="1:12" x14ac:dyDescent="0.25">
      <c r="A17" s="13" t="s">
        <v>695</v>
      </c>
      <c r="B17" s="36">
        <v>195</v>
      </c>
      <c r="C17" s="36">
        <v>266</v>
      </c>
      <c r="D17" s="351">
        <f t="shared" si="0"/>
        <v>461</v>
      </c>
      <c r="E17" s="238"/>
      <c r="F17" s="1029" t="s">
        <v>15</v>
      </c>
      <c r="G17" s="1030"/>
      <c r="H17" s="1030"/>
      <c r="I17" s="1030"/>
      <c r="J17" s="36">
        <v>0</v>
      </c>
      <c r="K17" s="36">
        <v>0</v>
      </c>
      <c r="L17" s="358">
        <f t="shared" si="1"/>
        <v>0</v>
      </c>
    </row>
    <row r="18" spans="1:12" x14ac:dyDescent="0.25">
      <c r="A18" s="13" t="s">
        <v>786</v>
      </c>
      <c r="B18" s="36">
        <v>335</v>
      </c>
      <c r="C18" s="36">
        <v>367</v>
      </c>
      <c r="D18" s="351">
        <f t="shared" si="0"/>
        <v>702</v>
      </c>
      <c r="E18" s="238"/>
      <c r="F18" s="1045" t="s">
        <v>16</v>
      </c>
      <c r="G18" s="1046"/>
      <c r="H18" s="1046"/>
      <c r="I18" s="1046"/>
      <c r="J18" s="36">
        <v>0</v>
      </c>
      <c r="K18" s="36">
        <v>0</v>
      </c>
      <c r="L18" s="358">
        <f t="shared" si="1"/>
        <v>0</v>
      </c>
    </row>
    <row r="19" spans="1:12" x14ac:dyDescent="0.25">
      <c r="A19" s="13" t="s">
        <v>696</v>
      </c>
      <c r="B19" s="36">
        <v>237</v>
      </c>
      <c r="C19" s="36">
        <v>394</v>
      </c>
      <c r="D19" s="351">
        <f t="shared" si="0"/>
        <v>631</v>
      </c>
      <c r="E19" s="238"/>
      <c r="F19" s="1045" t="s">
        <v>17</v>
      </c>
      <c r="G19" s="1046"/>
      <c r="H19" s="1046"/>
      <c r="I19" s="1047"/>
      <c r="J19" s="36">
        <v>0</v>
      </c>
      <c r="K19" s="36">
        <v>0</v>
      </c>
      <c r="L19" s="358">
        <f t="shared" si="1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351">
        <f t="shared" si="0"/>
        <v>0</v>
      </c>
      <c r="E20" s="238"/>
      <c r="F20" s="1045" t="s">
        <v>18</v>
      </c>
      <c r="G20" s="1046"/>
      <c r="H20" s="1046"/>
      <c r="I20" s="1047"/>
      <c r="J20" s="36">
        <v>0</v>
      </c>
      <c r="K20" s="36">
        <v>0</v>
      </c>
      <c r="L20" s="358">
        <f t="shared" si="1"/>
        <v>0</v>
      </c>
    </row>
    <row r="21" spans="1:12" x14ac:dyDescent="0.25">
      <c r="A21" s="13" t="s">
        <v>698</v>
      </c>
      <c r="B21" s="36">
        <v>111</v>
      </c>
      <c r="C21" s="36">
        <v>197</v>
      </c>
      <c r="D21" s="351">
        <f t="shared" si="0"/>
        <v>308</v>
      </c>
      <c r="E21" s="238"/>
      <c r="F21" s="1045" t="s">
        <v>19</v>
      </c>
      <c r="G21" s="1046"/>
      <c r="H21" s="1046"/>
      <c r="I21" s="1047"/>
      <c r="J21" s="36">
        <v>0</v>
      </c>
      <c r="K21" s="36">
        <v>0</v>
      </c>
      <c r="L21" s="358">
        <f t="shared" si="1"/>
        <v>0</v>
      </c>
    </row>
    <row r="22" spans="1:12" x14ac:dyDescent="0.25">
      <c r="A22" s="13" t="s">
        <v>699</v>
      </c>
      <c r="B22" s="36">
        <v>49</v>
      </c>
      <c r="C22" s="36">
        <v>120</v>
      </c>
      <c r="D22" s="351">
        <f t="shared" si="0"/>
        <v>169</v>
      </c>
      <c r="E22" s="238"/>
      <c r="F22" s="1045" t="s">
        <v>20</v>
      </c>
      <c r="G22" s="1046"/>
      <c r="H22" s="1046"/>
      <c r="I22" s="1047"/>
      <c r="J22" s="36">
        <v>328</v>
      </c>
      <c r="K22" s="36">
        <v>631</v>
      </c>
      <c r="L22" s="358">
        <f t="shared" si="1"/>
        <v>959</v>
      </c>
    </row>
    <row r="23" spans="1:12" x14ac:dyDescent="0.25">
      <c r="A23" s="13" t="s">
        <v>700</v>
      </c>
      <c r="B23" s="36">
        <v>24</v>
      </c>
      <c r="C23" s="36">
        <v>162</v>
      </c>
      <c r="D23" s="351">
        <f t="shared" si="0"/>
        <v>186</v>
      </c>
      <c r="E23" s="238"/>
      <c r="F23" s="1045" t="s">
        <v>21</v>
      </c>
      <c r="G23" s="1046"/>
      <c r="H23" s="1046"/>
      <c r="I23" s="1047"/>
      <c r="J23" s="36">
        <v>35</v>
      </c>
      <c r="K23" s="36">
        <v>2</v>
      </c>
      <c r="L23" s="358">
        <f t="shared" si="1"/>
        <v>37</v>
      </c>
    </row>
    <row r="24" spans="1:12" x14ac:dyDescent="0.25">
      <c r="A24" s="13" t="s">
        <v>701</v>
      </c>
      <c r="B24" s="36">
        <v>59</v>
      </c>
      <c r="C24" s="36">
        <v>135</v>
      </c>
      <c r="D24" s="351">
        <f t="shared" si="0"/>
        <v>194</v>
      </c>
      <c r="E24" s="238"/>
      <c r="F24" s="1045" t="s">
        <v>22</v>
      </c>
      <c r="G24" s="1046"/>
      <c r="H24" s="1046"/>
      <c r="I24" s="1047"/>
      <c r="J24" s="36">
        <v>0</v>
      </c>
      <c r="K24" s="36">
        <v>0</v>
      </c>
      <c r="L24" s="358">
        <f t="shared" si="1"/>
        <v>0</v>
      </c>
    </row>
    <row r="25" spans="1:12" x14ac:dyDescent="0.25">
      <c r="A25" s="13" t="s">
        <v>702</v>
      </c>
      <c r="B25" s="36">
        <v>148</v>
      </c>
      <c r="C25" s="36">
        <v>431</v>
      </c>
      <c r="D25" s="351">
        <f t="shared" si="0"/>
        <v>579</v>
      </c>
      <c r="E25" s="238"/>
      <c r="F25" s="1045" t="s">
        <v>23</v>
      </c>
      <c r="G25" s="1046"/>
      <c r="H25" s="1046"/>
      <c r="I25" s="1047"/>
      <c r="J25" s="36">
        <v>0</v>
      </c>
      <c r="K25" s="36">
        <v>0</v>
      </c>
      <c r="L25" s="358">
        <f t="shared" si="1"/>
        <v>0</v>
      </c>
    </row>
    <row r="26" spans="1:12" x14ac:dyDescent="0.25">
      <c r="A26" s="13" t="s">
        <v>703</v>
      </c>
      <c r="B26" s="36">
        <v>77</v>
      </c>
      <c r="C26" s="36">
        <v>137</v>
      </c>
      <c r="D26" s="351">
        <f t="shared" si="0"/>
        <v>214</v>
      </c>
      <c r="E26" s="238"/>
      <c r="F26" s="1045" t="s">
        <v>24</v>
      </c>
      <c r="G26" s="1046"/>
      <c r="H26" s="1046"/>
      <c r="I26" s="1047"/>
      <c r="J26" s="36">
        <v>0</v>
      </c>
      <c r="K26" s="36">
        <v>0</v>
      </c>
      <c r="L26" s="358">
        <f t="shared" si="1"/>
        <v>0</v>
      </c>
    </row>
    <row r="27" spans="1:12" x14ac:dyDescent="0.25">
      <c r="A27" s="13" t="s">
        <v>704</v>
      </c>
      <c r="B27" s="36">
        <v>42</v>
      </c>
      <c r="C27" s="36">
        <v>65</v>
      </c>
      <c r="D27" s="351">
        <f t="shared" si="0"/>
        <v>107</v>
      </c>
      <c r="E27" s="238"/>
      <c r="F27" s="1045" t="s">
        <v>25</v>
      </c>
      <c r="G27" s="1046"/>
      <c r="H27" s="1046"/>
      <c r="I27" s="1047"/>
      <c r="J27" s="36">
        <v>0</v>
      </c>
      <c r="K27" s="36">
        <v>0</v>
      </c>
      <c r="L27" s="358">
        <f t="shared" si="1"/>
        <v>0</v>
      </c>
    </row>
    <row r="28" spans="1:12" x14ac:dyDescent="0.25">
      <c r="A28" s="13" t="s">
        <v>705</v>
      </c>
      <c r="B28" s="36">
        <v>9</v>
      </c>
      <c r="C28" s="36">
        <v>105</v>
      </c>
      <c r="D28" s="351">
        <f t="shared" si="0"/>
        <v>114</v>
      </c>
      <c r="E28" s="238"/>
      <c r="F28" s="1045" t="s">
        <v>26</v>
      </c>
      <c r="G28" s="1046"/>
      <c r="H28" s="1046"/>
      <c r="I28" s="1047"/>
      <c r="J28" s="36">
        <v>0</v>
      </c>
      <c r="K28" s="36">
        <v>0</v>
      </c>
      <c r="L28" s="358">
        <f t="shared" si="1"/>
        <v>0</v>
      </c>
    </row>
    <row r="29" spans="1:12" x14ac:dyDescent="0.25">
      <c r="A29" s="13" t="s">
        <v>706</v>
      </c>
      <c r="B29" s="36">
        <v>69</v>
      </c>
      <c r="C29" s="36">
        <v>131</v>
      </c>
      <c r="D29" s="351">
        <f t="shared" si="0"/>
        <v>200</v>
      </c>
      <c r="E29" s="238"/>
      <c r="F29" s="1045" t="s">
        <v>27</v>
      </c>
      <c r="G29" s="1046"/>
      <c r="H29" s="1046"/>
      <c r="I29" s="1047"/>
      <c r="J29" s="143"/>
      <c r="K29" s="36">
        <v>227</v>
      </c>
      <c r="L29" s="358">
        <f t="shared" si="1"/>
        <v>227</v>
      </c>
    </row>
    <row r="30" spans="1:12" x14ac:dyDescent="0.25">
      <c r="A30" s="13" t="s">
        <v>707</v>
      </c>
      <c r="B30" s="36">
        <v>0</v>
      </c>
      <c r="C30" s="36">
        <v>0</v>
      </c>
      <c r="D30" s="351">
        <f t="shared" si="0"/>
        <v>0</v>
      </c>
      <c r="E30" s="238"/>
      <c r="F30" s="1029" t="s">
        <v>28</v>
      </c>
      <c r="G30" s="1030"/>
      <c r="H30" s="1030"/>
      <c r="I30" s="1030"/>
      <c r="J30" s="115">
        <v>147</v>
      </c>
      <c r="K30" s="144"/>
      <c r="L30" s="358">
        <f t="shared" si="1"/>
        <v>147</v>
      </c>
    </row>
    <row r="31" spans="1:12" x14ac:dyDescent="0.25">
      <c r="A31" s="13" t="s">
        <v>708</v>
      </c>
      <c r="B31" s="36">
        <v>17</v>
      </c>
      <c r="C31" s="36">
        <v>284</v>
      </c>
      <c r="D31" s="351">
        <f t="shared" si="0"/>
        <v>301</v>
      </c>
      <c r="E31" s="238"/>
      <c r="F31" s="1029" t="s">
        <v>29</v>
      </c>
      <c r="G31" s="1030"/>
      <c r="H31" s="1030"/>
      <c r="I31" s="1030"/>
      <c r="J31" s="36">
        <v>4737</v>
      </c>
      <c r="K31" s="37">
        <v>17242</v>
      </c>
      <c r="L31" s="358">
        <f t="shared" si="1"/>
        <v>21979</v>
      </c>
    </row>
    <row r="32" spans="1:12" x14ac:dyDescent="0.25">
      <c r="A32" s="13" t="s">
        <v>787</v>
      </c>
      <c r="B32" s="36">
        <v>0</v>
      </c>
      <c r="C32" s="36">
        <v>0</v>
      </c>
      <c r="D32" s="351">
        <f t="shared" si="0"/>
        <v>0</v>
      </c>
      <c r="E32" s="238"/>
      <c r="F32" s="1029" t="s">
        <v>30</v>
      </c>
      <c r="G32" s="1030"/>
      <c r="H32" s="1030"/>
      <c r="I32" s="1030"/>
      <c r="J32" s="36">
        <v>0</v>
      </c>
      <c r="K32" s="37">
        <v>0</v>
      </c>
      <c r="L32" s="358">
        <f t="shared" si="1"/>
        <v>0</v>
      </c>
    </row>
    <row r="33" spans="1:17" s="17" customFormat="1" x14ac:dyDescent="0.25">
      <c r="A33" s="13" t="s">
        <v>788</v>
      </c>
      <c r="B33" s="36">
        <v>14</v>
      </c>
      <c r="C33" s="36">
        <v>4</v>
      </c>
      <c r="D33" s="351">
        <f t="shared" si="0"/>
        <v>18</v>
      </c>
      <c r="E33" s="240"/>
      <c r="F33" s="1029" t="s">
        <v>31</v>
      </c>
      <c r="G33" s="1030"/>
      <c r="H33" s="1030"/>
      <c r="I33" s="1030"/>
      <c r="J33" s="36">
        <v>0</v>
      </c>
      <c r="K33" s="37">
        <v>0</v>
      </c>
      <c r="L33" s="358">
        <f t="shared" si="1"/>
        <v>0</v>
      </c>
    </row>
    <row r="34" spans="1:17" s="17" customFormat="1" ht="15.75" thickBot="1" x14ac:dyDescent="0.3">
      <c r="A34" s="13" t="s">
        <v>789</v>
      </c>
      <c r="B34" s="36">
        <v>72</v>
      </c>
      <c r="C34" s="36">
        <v>287</v>
      </c>
      <c r="D34" s="351">
        <f t="shared" si="0"/>
        <v>359</v>
      </c>
      <c r="E34" s="240"/>
      <c r="F34" s="1107" t="s">
        <v>76</v>
      </c>
      <c r="G34" s="1108"/>
      <c r="H34" s="1108"/>
      <c r="I34" s="1108"/>
      <c r="J34" s="36">
        <v>4</v>
      </c>
      <c r="K34" s="37">
        <v>3</v>
      </c>
      <c r="L34" s="359">
        <f>K34+J34</f>
        <v>7</v>
      </c>
    </row>
    <row r="35" spans="1:17" x14ac:dyDescent="0.25">
      <c r="A35" s="13" t="s">
        <v>709</v>
      </c>
      <c r="B35" s="36">
        <v>23</v>
      </c>
      <c r="C35" s="36">
        <v>482</v>
      </c>
      <c r="D35" s="351">
        <f t="shared" si="0"/>
        <v>505</v>
      </c>
      <c r="E35" s="238"/>
      <c r="F35" s="38" t="s">
        <v>32</v>
      </c>
      <c r="G35" s="39"/>
      <c r="H35" s="39"/>
      <c r="I35" s="39"/>
      <c r="J35" s="40"/>
      <c r="K35" s="40"/>
      <c r="L35" s="360">
        <v>4</v>
      </c>
      <c r="M35">
        <v>0</v>
      </c>
    </row>
    <row r="36" spans="1:17" x14ac:dyDescent="0.25">
      <c r="A36" s="13" t="s">
        <v>710</v>
      </c>
      <c r="B36" s="36">
        <v>25</v>
      </c>
      <c r="C36" s="36">
        <v>92</v>
      </c>
      <c r="D36" s="351">
        <f t="shared" si="0"/>
        <v>117</v>
      </c>
      <c r="E36" s="238"/>
      <c r="F36" s="41" t="s">
        <v>33</v>
      </c>
      <c r="G36" s="42"/>
      <c r="H36" s="42"/>
      <c r="I36" s="42"/>
      <c r="J36" s="42"/>
      <c r="K36" s="43"/>
      <c r="L36" s="361">
        <v>217</v>
      </c>
      <c r="M36">
        <v>0</v>
      </c>
    </row>
    <row r="37" spans="1:17" x14ac:dyDescent="0.25">
      <c r="A37" s="13" t="s">
        <v>711</v>
      </c>
      <c r="B37" s="36">
        <v>37</v>
      </c>
      <c r="C37" s="36">
        <v>111</v>
      </c>
      <c r="D37" s="351">
        <f t="shared" si="0"/>
        <v>148</v>
      </c>
      <c r="E37" s="238"/>
      <c r="F37" s="41" t="s">
        <v>34</v>
      </c>
      <c r="G37" s="42"/>
      <c r="H37" s="42"/>
      <c r="I37" s="42"/>
      <c r="J37" s="42"/>
      <c r="K37" s="43"/>
      <c r="L37" s="361">
        <v>91</v>
      </c>
      <c r="M37">
        <v>0</v>
      </c>
    </row>
    <row r="38" spans="1:17" x14ac:dyDescent="0.25">
      <c r="A38" s="13" t="s">
        <v>712</v>
      </c>
      <c r="B38" s="36">
        <v>77</v>
      </c>
      <c r="C38" s="36">
        <v>261</v>
      </c>
      <c r="D38" s="351">
        <f t="shared" si="0"/>
        <v>338</v>
      </c>
      <c r="E38" s="238"/>
      <c r="F38" s="41" t="s">
        <v>35</v>
      </c>
      <c r="G38" s="42"/>
      <c r="H38" s="42"/>
      <c r="I38" s="42"/>
      <c r="J38" s="42"/>
      <c r="K38" s="43"/>
      <c r="L38" s="361">
        <v>0</v>
      </c>
      <c r="M38">
        <v>0</v>
      </c>
    </row>
    <row r="39" spans="1:17" x14ac:dyDescent="0.25">
      <c r="A39" s="13" t="s">
        <v>785</v>
      </c>
      <c r="B39" s="36">
        <v>124</v>
      </c>
      <c r="C39" s="36">
        <v>290</v>
      </c>
      <c r="D39" s="351">
        <f t="shared" si="0"/>
        <v>414</v>
      </c>
      <c r="E39" s="238"/>
      <c r="F39" s="41" t="s">
        <v>36</v>
      </c>
      <c r="G39" s="42"/>
      <c r="H39" s="42"/>
      <c r="I39" s="42"/>
      <c r="J39" s="42"/>
      <c r="K39" s="43"/>
      <c r="L39" s="362">
        <v>2</v>
      </c>
    </row>
    <row r="40" spans="1:17" ht="15.75" thickBot="1" x14ac:dyDescent="0.3">
      <c r="A40" s="13" t="s">
        <v>713</v>
      </c>
      <c r="B40" s="36">
        <v>226</v>
      </c>
      <c r="C40" s="36">
        <v>205</v>
      </c>
      <c r="D40" s="351">
        <f t="shared" si="0"/>
        <v>431</v>
      </c>
      <c r="E40" s="238"/>
      <c r="F40" s="44" t="s">
        <v>37</v>
      </c>
      <c r="G40" s="45"/>
      <c r="H40" s="45"/>
      <c r="I40" s="45"/>
      <c r="J40" s="45"/>
      <c r="K40" s="46"/>
      <c r="L40" s="1026">
        <v>1026</v>
      </c>
    </row>
    <row r="41" spans="1:17" ht="15.75" thickBot="1" x14ac:dyDescent="0.3">
      <c r="A41" s="13" t="s">
        <v>714</v>
      </c>
      <c r="B41" s="36">
        <v>49</v>
      </c>
      <c r="C41" s="36">
        <v>129</v>
      </c>
      <c r="D41" s="351">
        <f t="shared" si="0"/>
        <v>178</v>
      </c>
      <c r="E41" s="238"/>
      <c r="F41" s="44" t="s">
        <v>791</v>
      </c>
      <c r="G41" s="45"/>
      <c r="H41" s="45"/>
      <c r="I41" s="45"/>
      <c r="J41" s="45"/>
      <c r="K41" s="46"/>
      <c r="L41" s="363">
        <v>0</v>
      </c>
    </row>
    <row r="42" spans="1:17" ht="15.75" thickBot="1" x14ac:dyDescent="0.3">
      <c r="A42" s="13" t="s">
        <v>715</v>
      </c>
      <c r="B42" s="36">
        <v>66</v>
      </c>
      <c r="C42" s="36">
        <v>95</v>
      </c>
      <c r="D42" s="351">
        <f t="shared" si="0"/>
        <v>161</v>
      </c>
      <c r="E42" s="238"/>
      <c r="F42" s="44" t="s">
        <v>792</v>
      </c>
      <c r="G42" s="45"/>
      <c r="H42" s="45"/>
      <c r="I42" s="45"/>
      <c r="J42" s="45"/>
      <c r="K42" s="46"/>
      <c r="L42" s="363">
        <v>0</v>
      </c>
    </row>
    <row r="43" spans="1:17" ht="16.5" thickBot="1" x14ac:dyDescent="0.3">
      <c r="A43" s="13" t="s">
        <v>716</v>
      </c>
      <c r="B43" s="36">
        <v>136</v>
      </c>
      <c r="C43" s="36">
        <v>102</v>
      </c>
      <c r="D43" s="351">
        <f t="shared" si="0"/>
        <v>238</v>
      </c>
      <c r="E43" s="241"/>
      <c r="F43" s="44" t="s">
        <v>793</v>
      </c>
      <c r="G43" s="45"/>
      <c r="H43" s="45"/>
      <c r="I43" s="45"/>
      <c r="J43" s="45"/>
      <c r="K43" s="46"/>
      <c r="L43" s="363">
        <v>98</v>
      </c>
    </row>
    <row r="44" spans="1:17" ht="15.75" x14ac:dyDescent="0.25">
      <c r="A44" s="13" t="s">
        <v>717</v>
      </c>
      <c r="B44" s="36">
        <v>7</v>
      </c>
      <c r="C44" s="36">
        <v>13</v>
      </c>
      <c r="D44" s="351">
        <f t="shared" si="0"/>
        <v>20</v>
      </c>
      <c r="E44" s="241"/>
    </row>
    <row r="45" spans="1:17" ht="12" customHeight="1" thickBot="1" x14ac:dyDescent="0.35">
      <c r="A45" s="13" t="s">
        <v>718</v>
      </c>
      <c r="B45" s="36">
        <v>22</v>
      </c>
      <c r="C45" s="36">
        <v>37</v>
      </c>
      <c r="D45" s="351">
        <f t="shared" si="0"/>
        <v>59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0</v>
      </c>
      <c r="C46" s="36">
        <v>34</v>
      </c>
      <c r="D46" s="351">
        <f t="shared" si="0"/>
        <v>34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32</v>
      </c>
      <c r="C47" s="36">
        <v>56</v>
      </c>
      <c r="D47" s="351">
        <f t="shared" si="0"/>
        <v>88</v>
      </c>
      <c r="E47" s="238"/>
      <c r="F47" s="20" t="s">
        <v>150</v>
      </c>
      <c r="G47" s="33"/>
      <c r="H47" s="33"/>
      <c r="I47" s="33"/>
      <c r="J47" s="147"/>
      <c r="K47" s="148"/>
      <c r="L47" s="364">
        <v>174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0</v>
      </c>
      <c r="C48" s="36">
        <v>0</v>
      </c>
      <c r="D48" s="351">
        <f t="shared" si="0"/>
        <v>0</v>
      </c>
      <c r="E48" s="238"/>
      <c r="F48" s="20" t="s">
        <v>151</v>
      </c>
      <c r="G48" s="33"/>
      <c r="H48" s="33"/>
      <c r="I48" s="33"/>
      <c r="J48" s="147"/>
      <c r="K48" s="148"/>
      <c r="L48" s="364">
        <v>8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109</v>
      </c>
      <c r="C49" s="36">
        <v>302</v>
      </c>
      <c r="D49" s="351">
        <f t="shared" si="0"/>
        <v>411</v>
      </c>
      <c r="E49" s="238"/>
      <c r="F49" s="20" t="s">
        <v>152</v>
      </c>
      <c r="G49" s="33"/>
      <c r="H49" s="33"/>
      <c r="I49" s="33"/>
      <c r="J49" s="147"/>
      <c r="K49" s="148"/>
      <c r="L49" s="364">
        <v>77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118</v>
      </c>
      <c r="C50" s="36">
        <v>258</v>
      </c>
      <c r="D50" s="352">
        <f t="shared" si="0"/>
        <v>376</v>
      </c>
      <c r="E50" s="238"/>
      <c r="F50" s="20" t="s">
        <v>153</v>
      </c>
      <c r="G50" s="33"/>
      <c r="H50" s="33"/>
      <c r="I50" s="33"/>
      <c r="J50" s="147"/>
      <c r="K50" s="148"/>
      <c r="L50" s="364">
        <v>4</v>
      </c>
    </row>
    <row r="51" spans="1:17" ht="17.25" thickBot="1" x14ac:dyDescent="0.35">
      <c r="A51" s="112" t="s">
        <v>723</v>
      </c>
      <c r="B51" s="113">
        <f>SUM(B13:B50)</f>
        <v>2689</v>
      </c>
      <c r="C51" s="113">
        <f>SUM(C13:C50)</f>
        <v>7394</v>
      </c>
      <c r="D51" s="353">
        <f t="shared" si="0"/>
        <v>10083</v>
      </c>
      <c r="E51" s="238"/>
      <c r="F51" s="20" t="s">
        <v>154</v>
      </c>
      <c r="G51" s="33"/>
      <c r="H51" s="33"/>
      <c r="I51" s="33"/>
      <c r="J51" s="147"/>
      <c r="K51" s="148"/>
      <c r="L51" s="364">
        <v>20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5848</v>
      </c>
      <c r="E52" s="238"/>
      <c r="F52" s="20" t="s">
        <v>155</v>
      </c>
      <c r="G52" s="33"/>
      <c r="H52" s="33"/>
      <c r="I52" s="33"/>
      <c r="J52" s="147"/>
      <c r="K52" s="148"/>
      <c r="L52" s="364">
        <v>0</v>
      </c>
    </row>
    <row r="53" spans="1:17" ht="16.5" x14ac:dyDescent="0.3">
      <c r="A53" s="50" t="s">
        <v>42</v>
      </c>
      <c r="B53" s="1012"/>
      <c r="C53" s="52"/>
      <c r="D53" s="1311">
        <f>SUM(D52+D51)</f>
        <v>15931</v>
      </c>
      <c r="E53" s="238"/>
      <c r="F53" s="20" t="s">
        <v>156</v>
      </c>
      <c r="G53" s="33"/>
      <c r="H53" s="33"/>
      <c r="I53" s="33"/>
      <c r="J53" s="147"/>
      <c r="K53" s="148" t="s">
        <v>38</v>
      </c>
      <c r="L53" s="364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312"/>
      <c r="E54" s="238"/>
      <c r="F54" s="20" t="s">
        <v>157</v>
      </c>
      <c r="G54" s="33"/>
      <c r="H54" s="33"/>
      <c r="I54" s="33"/>
      <c r="J54" s="147"/>
      <c r="K54" s="148"/>
      <c r="L54" s="364">
        <v>3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364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364">
        <v>0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364">
        <v>4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329" t="s">
        <v>1</v>
      </c>
      <c r="B64" s="1331" t="s">
        <v>46</v>
      </c>
      <c r="C64" s="365"/>
      <c r="D64" s="1333" t="s">
        <v>795</v>
      </c>
      <c r="E64" s="1333"/>
      <c r="F64" s="1334"/>
      <c r="G64" s="1335" t="s">
        <v>798</v>
      </c>
      <c r="H64" s="1313" t="s">
        <v>77</v>
      </c>
      <c r="I64" s="1315" t="s">
        <v>78</v>
      </c>
      <c r="J64" s="1315" t="s">
        <v>79</v>
      </c>
      <c r="K64" s="1315" t="s">
        <v>80</v>
      </c>
      <c r="L64" s="1323" t="s">
        <v>784</v>
      </c>
    </row>
    <row r="65" spans="1:19" ht="28.5" customHeight="1" thickBot="1" x14ac:dyDescent="0.3">
      <c r="A65" s="1330"/>
      <c r="B65" s="1332"/>
      <c r="C65" s="366" t="s">
        <v>47</v>
      </c>
      <c r="D65" s="367" t="s">
        <v>796</v>
      </c>
      <c r="E65" s="367" t="s">
        <v>797</v>
      </c>
      <c r="F65" s="368" t="s">
        <v>48</v>
      </c>
      <c r="G65" s="1336"/>
      <c r="H65" s="1314"/>
      <c r="I65" s="1316"/>
      <c r="J65" s="1316"/>
      <c r="K65" s="1316"/>
      <c r="L65" s="1324"/>
      <c r="N65" t="s">
        <v>794</v>
      </c>
    </row>
    <row r="66" spans="1:19" x14ac:dyDescent="0.25">
      <c r="A66" s="56" t="s">
        <v>130</v>
      </c>
      <c r="B66" s="162">
        <v>0</v>
      </c>
      <c r="C66" s="163">
        <v>0</v>
      </c>
      <c r="D66" s="164">
        <v>0</v>
      </c>
      <c r="E66" s="165">
        <v>0</v>
      </c>
      <c r="F66" s="369">
        <f>E66+D66+C66</f>
        <v>0</v>
      </c>
      <c r="G66" s="159">
        <v>0</v>
      </c>
      <c r="H66" s="35">
        <v>0</v>
      </c>
      <c r="I66" s="372">
        <f>IFERROR(SUM(H66*$N$66),0)</f>
        <v>0</v>
      </c>
      <c r="J66" s="373">
        <f>IFERROR(SUM(G66/I66)*100,0)</f>
        <v>0</v>
      </c>
      <c r="K66" s="374">
        <f>IFERROR(SUM(G66/F66),0)</f>
        <v>0</v>
      </c>
      <c r="L66" s="58">
        <v>0</v>
      </c>
      <c r="N66">
        <f>IF(H86 &gt; 0, VLOOKUP(B9,Mes!A1:B12,2,0), "")</f>
        <v>31</v>
      </c>
    </row>
    <row r="67" spans="1:19" ht="15.75" thickBot="1" x14ac:dyDescent="0.3">
      <c r="A67" s="56" t="s">
        <v>131</v>
      </c>
      <c r="B67" s="162">
        <v>67</v>
      </c>
      <c r="C67" s="163">
        <v>62</v>
      </c>
      <c r="D67" s="164">
        <v>0</v>
      </c>
      <c r="E67" s="165">
        <v>0</v>
      </c>
      <c r="F67" s="370">
        <f t="shared" ref="F67:F85" si="2">E67+D67+C67</f>
        <v>62</v>
      </c>
      <c r="G67" s="159">
        <v>296</v>
      </c>
      <c r="H67" s="35">
        <v>24</v>
      </c>
      <c r="I67" s="372">
        <f t="shared" ref="I67:I86" si="3">IFERROR(SUM(H67*$N$66),0)</f>
        <v>744</v>
      </c>
      <c r="J67" s="373">
        <f t="shared" ref="J67:J86" si="4">IFERROR(SUM(G67/I67)*100,0)</f>
        <v>39.784946236559136</v>
      </c>
      <c r="K67" s="374">
        <f t="shared" ref="K67:K86" si="5">IFERROR(SUM(G67/F67),0)</f>
        <v>4.774193548387097</v>
      </c>
      <c r="L67" s="58">
        <v>5</v>
      </c>
    </row>
    <row r="68" spans="1:19" ht="15" customHeight="1" x14ac:dyDescent="0.25">
      <c r="A68" s="57" t="s">
        <v>132</v>
      </c>
      <c r="B68" s="162">
        <v>110</v>
      </c>
      <c r="C68" s="163">
        <v>100</v>
      </c>
      <c r="D68" s="164">
        <v>0</v>
      </c>
      <c r="E68" s="165">
        <v>0</v>
      </c>
      <c r="F68" s="370">
        <f t="shared" si="2"/>
        <v>100</v>
      </c>
      <c r="G68" s="159">
        <v>367</v>
      </c>
      <c r="H68" s="35">
        <v>17</v>
      </c>
      <c r="I68" s="372">
        <f t="shared" si="3"/>
        <v>527</v>
      </c>
      <c r="J68" s="373">
        <f t="shared" si="4"/>
        <v>69.639468690702088</v>
      </c>
      <c r="K68" s="374">
        <f t="shared" si="5"/>
        <v>3.67</v>
      </c>
      <c r="L68" s="58">
        <v>10</v>
      </c>
      <c r="N68" s="1166" t="s">
        <v>829</v>
      </c>
      <c r="O68" s="1167"/>
      <c r="P68" s="1168"/>
      <c r="Q68" s="1148" t="s">
        <v>833</v>
      </c>
      <c r="R68" s="1149"/>
      <c r="S68" s="1150"/>
    </row>
    <row r="69" spans="1:19" x14ac:dyDescent="0.25">
      <c r="A69" s="56" t="s">
        <v>133</v>
      </c>
      <c r="B69" s="162">
        <v>79</v>
      </c>
      <c r="C69" s="163">
        <v>66</v>
      </c>
      <c r="D69" s="164">
        <v>0</v>
      </c>
      <c r="E69" s="165">
        <v>0</v>
      </c>
      <c r="F69" s="370">
        <f t="shared" si="2"/>
        <v>66</v>
      </c>
      <c r="G69" s="159">
        <v>216</v>
      </c>
      <c r="H69" s="35">
        <v>13</v>
      </c>
      <c r="I69" s="372">
        <f t="shared" si="3"/>
        <v>403</v>
      </c>
      <c r="J69" s="373">
        <f t="shared" si="4"/>
        <v>53.598014888337467</v>
      </c>
      <c r="K69" s="374">
        <f t="shared" si="5"/>
        <v>3.2727272727272729</v>
      </c>
      <c r="L69" s="58">
        <v>13</v>
      </c>
      <c r="N69" s="1169"/>
      <c r="O69" s="1170"/>
      <c r="P69" s="1171"/>
      <c r="Q69" s="1151"/>
      <c r="R69" s="1152"/>
      <c r="S69" s="1153"/>
    </row>
    <row r="70" spans="1:19" x14ac:dyDescent="0.25">
      <c r="A70" s="56" t="s">
        <v>134</v>
      </c>
      <c r="B70" s="162">
        <v>166</v>
      </c>
      <c r="C70" s="163">
        <v>122</v>
      </c>
      <c r="D70" s="164">
        <v>1</v>
      </c>
      <c r="E70" s="165">
        <v>23</v>
      </c>
      <c r="F70" s="370">
        <f t="shared" si="2"/>
        <v>146</v>
      </c>
      <c r="G70" s="159">
        <v>892</v>
      </c>
      <c r="H70" s="35">
        <v>30</v>
      </c>
      <c r="I70" s="372">
        <f t="shared" si="3"/>
        <v>930</v>
      </c>
      <c r="J70" s="373">
        <f t="shared" si="4"/>
        <v>95.913978494623649</v>
      </c>
      <c r="K70" s="374">
        <f t="shared" si="5"/>
        <v>6.1095890410958908</v>
      </c>
      <c r="L70" s="58">
        <v>20</v>
      </c>
      <c r="N70" s="1169"/>
      <c r="O70" s="1170"/>
      <c r="P70" s="1171"/>
      <c r="Q70" s="1151"/>
      <c r="R70" s="1152"/>
      <c r="S70" s="1153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5">
        <v>0</v>
      </c>
      <c r="F71" s="370">
        <f t="shared" si="2"/>
        <v>0</v>
      </c>
      <c r="G71" s="159">
        <v>0</v>
      </c>
      <c r="H71" s="35">
        <v>0</v>
      </c>
      <c r="I71" s="372">
        <f t="shared" si="3"/>
        <v>0</v>
      </c>
      <c r="J71" s="373">
        <f t="shared" si="4"/>
        <v>0</v>
      </c>
      <c r="K71" s="374">
        <f t="shared" si="5"/>
        <v>0</v>
      </c>
      <c r="L71" s="58">
        <v>0</v>
      </c>
      <c r="N71" s="1172"/>
      <c r="O71" s="1173"/>
      <c r="P71" s="1174"/>
      <c r="Q71" s="1154"/>
      <c r="R71" s="1155"/>
      <c r="S71" s="1156"/>
    </row>
    <row r="72" spans="1:19" ht="15.75" thickBot="1" x14ac:dyDescent="0.3">
      <c r="A72" s="56" t="s">
        <v>136</v>
      </c>
      <c r="B72" s="162">
        <v>0</v>
      </c>
      <c r="C72" s="163">
        <v>0</v>
      </c>
      <c r="D72" s="164">
        <v>0</v>
      </c>
      <c r="E72" s="165">
        <v>0</v>
      </c>
      <c r="F72" s="370">
        <f t="shared" si="2"/>
        <v>0</v>
      </c>
      <c r="G72" s="159">
        <v>0</v>
      </c>
      <c r="H72" s="35">
        <v>0</v>
      </c>
      <c r="I72" s="372">
        <f t="shared" si="3"/>
        <v>0</v>
      </c>
      <c r="J72" s="373">
        <f t="shared" si="4"/>
        <v>0</v>
      </c>
      <c r="K72" s="374">
        <f t="shared" si="5"/>
        <v>0</v>
      </c>
      <c r="L72" s="58">
        <v>0</v>
      </c>
      <c r="O72" s="939"/>
    </row>
    <row r="73" spans="1:19" ht="15" customHeight="1" x14ac:dyDescent="0.25">
      <c r="A73" s="56" t="s">
        <v>137</v>
      </c>
      <c r="B73" s="162">
        <v>0</v>
      </c>
      <c r="C73" s="163">
        <v>0</v>
      </c>
      <c r="D73" s="164">
        <v>0</v>
      </c>
      <c r="E73" s="165">
        <v>0</v>
      </c>
      <c r="F73" s="370">
        <f t="shared" si="2"/>
        <v>0</v>
      </c>
      <c r="G73" s="159">
        <v>0</v>
      </c>
      <c r="H73" s="35">
        <v>0</v>
      </c>
      <c r="I73" s="372">
        <f t="shared" si="3"/>
        <v>0</v>
      </c>
      <c r="J73" s="373">
        <f t="shared" si="4"/>
        <v>0</v>
      </c>
      <c r="K73" s="374">
        <f t="shared" si="5"/>
        <v>0</v>
      </c>
      <c r="L73" s="58">
        <v>0</v>
      </c>
      <c r="N73" s="1148" t="s">
        <v>830</v>
      </c>
      <c r="O73" s="1149"/>
      <c r="P73" s="1150"/>
      <c r="Q73" s="1157" t="s">
        <v>834</v>
      </c>
      <c r="R73" s="1158"/>
      <c r="S73" s="1159"/>
    </row>
    <row r="74" spans="1:19" x14ac:dyDescent="0.25">
      <c r="A74" s="56" t="s">
        <v>138</v>
      </c>
      <c r="B74" s="162">
        <v>0</v>
      </c>
      <c r="C74" s="163">
        <v>0</v>
      </c>
      <c r="D74" s="164">
        <v>0</v>
      </c>
      <c r="E74" s="165">
        <v>0</v>
      </c>
      <c r="F74" s="370">
        <f t="shared" si="2"/>
        <v>0</v>
      </c>
      <c r="G74" s="159">
        <v>0</v>
      </c>
      <c r="H74" s="35">
        <v>0</v>
      </c>
      <c r="I74" s="372">
        <f t="shared" si="3"/>
        <v>0</v>
      </c>
      <c r="J74" s="373">
        <f t="shared" si="4"/>
        <v>0</v>
      </c>
      <c r="K74" s="374">
        <f t="shared" si="5"/>
        <v>0</v>
      </c>
      <c r="L74" s="58">
        <v>0</v>
      </c>
      <c r="N74" s="1151"/>
      <c r="O74" s="1152"/>
      <c r="P74" s="1153"/>
      <c r="Q74" s="1160"/>
      <c r="R74" s="1161"/>
      <c r="S74" s="1162"/>
    </row>
    <row r="75" spans="1:19" ht="15.75" thickBot="1" x14ac:dyDescent="0.3">
      <c r="A75" s="56" t="s">
        <v>139</v>
      </c>
      <c r="B75" s="162">
        <v>0</v>
      </c>
      <c r="C75" s="163">
        <v>0</v>
      </c>
      <c r="D75" s="164">
        <v>0</v>
      </c>
      <c r="E75" s="165">
        <v>0</v>
      </c>
      <c r="F75" s="370">
        <f t="shared" si="2"/>
        <v>0</v>
      </c>
      <c r="G75" s="159">
        <v>0</v>
      </c>
      <c r="H75" s="35">
        <v>0</v>
      </c>
      <c r="I75" s="372">
        <f t="shared" si="3"/>
        <v>0</v>
      </c>
      <c r="J75" s="373">
        <f t="shared" si="4"/>
        <v>0</v>
      </c>
      <c r="K75" s="374">
        <f t="shared" si="5"/>
        <v>0</v>
      </c>
      <c r="L75" s="58">
        <v>0</v>
      </c>
      <c r="N75" s="1154"/>
      <c r="O75" s="1155"/>
      <c r="P75" s="1156"/>
      <c r="Q75" s="1163"/>
      <c r="R75" s="1164"/>
      <c r="S75" s="1165"/>
    </row>
    <row r="76" spans="1:19" ht="15" customHeight="1" x14ac:dyDescent="0.25">
      <c r="A76" s="56" t="s">
        <v>140</v>
      </c>
      <c r="B76" s="162">
        <v>156</v>
      </c>
      <c r="C76" s="163">
        <v>127</v>
      </c>
      <c r="D76" s="164">
        <v>0</v>
      </c>
      <c r="E76" s="165">
        <v>5</v>
      </c>
      <c r="F76" s="370">
        <f t="shared" si="2"/>
        <v>132</v>
      </c>
      <c r="G76" s="159">
        <v>590</v>
      </c>
      <c r="H76" s="35">
        <v>38</v>
      </c>
      <c r="I76" s="372">
        <f t="shared" si="3"/>
        <v>1178</v>
      </c>
      <c r="J76" s="373">
        <f t="shared" si="4"/>
        <v>50.084889643463491</v>
      </c>
      <c r="K76" s="374">
        <f t="shared" si="5"/>
        <v>4.4696969696969697</v>
      </c>
      <c r="L76" s="58">
        <v>24</v>
      </c>
      <c r="N76" s="1169" t="s">
        <v>831</v>
      </c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5">
        <v>0</v>
      </c>
      <c r="F77" s="370">
        <f t="shared" si="2"/>
        <v>0</v>
      </c>
      <c r="G77" s="159">
        <v>0</v>
      </c>
      <c r="H77" s="35">
        <v>0</v>
      </c>
      <c r="I77" s="372">
        <f t="shared" si="3"/>
        <v>0</v>
      </c>
      <c r="J77" s="373">
        <f t="shared" si="4"/>
        <v>0</v>
      </c>
      <c r="K77" s="374">
        <f t="shared" si="5"/>
        <v>0</v>
      </c>
      <c r="L77" s="58">
        <v>0</v>
      </c>
      <c r="N77" s="1169"/>
      <c r="O77" s="1170"/>
      <c r="P77" s="1171"/>
    </row>
    <row r="78" spans="1:19" x14ac:dyDescent="0.25">
      <c r="A78" s="56" t="s">
        <v>142</v>
      </c>
      <c r="B78" s="162">
        <v>12</v>
      </c>
      <c r="C78" s="163">
        <v>11</v>
      </c>
      <c r="D78" s="164">
        <v>0</v>
      </c>
      <c r="E78" s="165">
        <v>0</v>
      </c>
      <c r="F78" s="370">
        <f t="shared" si="2"/>
        <v>11</v>
      </c>
      <c r="G78" s="159">
        <v>99</v>
      </c>
      <c r="H78" s="35">
        <v>1</v>
      </c>
      <c r="I78" s="372">
        <f t="shared" si="3"/>
        <v>31</v>
      </c>
      <c r="J78" s="373">
        <f t="shared" si="4"/>
        <v>319.35483870967738</v>
      </c>
      <c r="K78" s="374">
        <f t="shared" si="5"/>
        <v>9</v>
      </c>
      <c r="L78" s="58">
        <v>1</v>
      </c>
      <c r="N78" s="1169"/>
      <c r="O78" s="1170"/>
      <c r="P78" s="1171"/>
    </row>
    <row r="79" spans="1:19" ht="15.75" thickBot="1" x14ac:dyDescent="0.3">
      <c r="A79" s="56" t="s">
        <v>143</v>
      </c>
      <c r="B79" s="162">
        <v>2</v>
      </c>
      <c r="C79" s="163">
        <v>1</v>
      </c>
      <c r="D79" s="164">
        <v>0</v>
      </c>
      <c r="E79" s="165">
        <v>0</v>
      </c>
      <c r="F79" s="370">
        <f t="shared" si="2"/>
        <v>1</v>
      </c>
      <c r="G79" s="159">
        <v>1</v>
      </c>
      <c r="H79" s="35">
        <v>1</v>
      </c>
      <c r="I79" s="372">
        <f t="shared" si="3"/>
        <v>31</v>
      </c>
      <c r="J79" s="373">
        <f t="shared" si="4"/>
        <v>3.225806451612903</v>
      </c>
      <c r="K79" s="374">
        <f t="shared" si="5"/>
        <v>1</v>
      </c>
      <c r="L79" s="58">
        <v>1</v>
      </c>
      <c r="N79" s="1172"/>
      <c r="O79" s="1173"/>
      <c r="P79" s="1174"/>
    </row>
    <row r="80" spans="1:19" ht="15" customHeight="1" x14ac:dyDescent="0.25">
      <c r="A80" s="56" t="s">
        <v>144</v>
      </c>
      <c r="B80" s="162">
        <v>2</v>
      </c>
      <c r="C80" s="163">
        <v>1</v>
      </c>
      <c r="D80" s="164">
        <v>0</v>
      </c>
      <c r="E80" s="165">
        <v>0</v>
      </c>
      <c r="F80" s="370">
        <f t="shared" si="2"/>
        <v>1</v>
      </c>
      <c r="G80" s="159">
        <v>10</v>
      </c>
      <c r="H80" s="35">
        <v>1</v>
      </c>
      <c r="I80" s="372">
        <f t="shared" si="3"/>
        <v>31</v>
      </c>
      <c r="J80" s="373">
        <f t="shared" si="4"/>
        <v>32.258064516129032</v>
      </c>
      <c r="K80" s="374">
        <f t="shared" si="5"/>
        <v>10</v>
      </c>
      <c r="L80" s="58">
        <v>1</v>
      </c>
      <c r="N80" s="1148" t="s">
        <v>832</v>
      </c>
      <c r="O80" s="1149"/>
      <c r="P80" s="1150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5">
        <v>0</v>
      </c>
      <c r="F81" s="370">
        <f t="shared" si="2"/>
        <v>0</v>
      </c>
      <c r="G81" s="159">
        <v>0</v>
      </c>
      <c r="H81" s="35">
        <v>0</v>
      </c>
      <c r="I81" s="372">
        <f t="shared" si="3"/>
        <v>0</v>
      </c>
      <c r="J81" s="373">
        <f t="shared" si="4"/>
        <v>0</v>
      </c>
      <c r="K81" s="374">
        <f t="shared" si="5"/>
        <v>0</v>
      </c>
      <c r="L81" s="58">
        <v>0</v>
      </c>
      <c r="N81" s="1151"/>
      <c r="O81" s="1152"/>
      <c r="P81" s="1153"/>
    </row>
    <row r="82" spans="1:18" x14ac:dyDescent="0.25">
      <c r="A82" s="56" t="s">
        <v>146</v>
      </c>
      <c r="B82" s="162">
        <v>27</v>
      </c>
      <c r="C82" s="163">
        <v>10</v>
      </c>
      <c r="D82" s="164">
        <v>1</v>
      </c>
      <c r="E82" s="165">
        <v>14</v>
      </c>
      <c r="F82" s="370">
        <f>+C82+D82+E82</f>
        <v>25</v>
      </c>
      <c r="G82" s="159">
        <v>168</v>
      </c>
      <c r="H82" s="35">
        <v>3</v>
      </c>
      <c r="I82" s="372">
        <f t="shared" si="3"/>
        <v>93</v>
      </c>
      <c r="J82" s="373">
        <f t="shared" si="4"/>
        <v>180.64516129032256</v>
      </c>
      <c r="K82" s="374">
        <f t="shared" si="5"/>
        <v>6.72</v>
      </c>
      <c r="L82" s="58">
        <v>2</v>
      </c>
      <c r="N82" s="1151"/>
      <c r="O82" s="1152"/>
      <c r="P82" s="1153"/>
    </row>
    <row r="83" spans="1:18" ht="15.75" thickBot="1" x14ac:dyDescent="0.3">
      <c r="A83" s="56" t="s">
        <v>147</v>
      </c>
      <c r="B83" s="162">
        <v>8</v>
      </c>
      <c r="C83" s="163">
        <v>7</v>
      </c>
      <c r="D83" s="164">
        <v>0</v>
      </c>
      <c r="E83" s="165">
        <v>0</v>
      </c>
      <c r="F83" s="370">
        <f t="shared" si="2"/>
        <v>7</v>
      </c>
      <c r="G83" s="159">
        <v>50</v>
      </c>
      <c r="H83" s="35">
        <v>6</v>
      </c>
      <c r="I83" s="372">
        <f t="shared" si="3"/>
        <v>186</v>
      </c>
      <c r="J83" s="373">
        <f t="shared" si="4"/>
        <v>26.881720430107524</v>
      </c>
      <c r="K83" s="374">
        <f t="shared" si="5"/>
        <v>7.1428571428571432</v>
      </c>
      <c r="L83" s="58">
        <v>1</v>
      </c>
      <c r="N83" s="1154"/>
      <c r="O83" s="1155"/>
      <c r="P83" s="1156"/>
    </row>
    <row r="84" spans="1:18" x14ac:dyDescent="0.25">
      <c r="A84" s="56" t="s">
        <v>148</v>
      </c>
      <c r="B84" s="162">
        <v>39</v>
      </c>
      <c r="C84" s="163">
        <v>14</v>
      </c>
      <c r="D84" s="164">
        <v>2</v>
      </c>
      <c r="E84" s="165">
        <v>16</v>
      </c>
      <c r="F84" s="370">
        <f t="shared" si="2"/>
        <v>32</v>
      </c>
      <c r="G84" s="159">
        <v>131</v>
      </c>
      <c r="H84" s="35">
        <v>11</v>
      </c>
      <c r="I84" s="372">
        <f t="shared" si="3"/>
        <v>341</v>
      </c>
      <c r="J84" s="373">
        <f t="shared" si="4"/>
        <v>38.416422287390027</v>
      </c>
      <c r="K84" s="374">
        <f t="shared" si="5"/>
        <v>4.09375</v>
      </c>
      <c r="L84" s="58">
        <v>7</v>
      </c>
    </row>
    <row r="85" spans="1:18" x14ac:dyDescent="0.25">
      <c r="A85" s="56" t="s">
        <v>149</v>
      </c>
      <c r="B85" s="162">
        <v>17</v>
      </c>
      <c r="C85" s="163">
        <v>10</v>
      </c>
      <c r="D85" s="164">
        <v>1</v>
      </c>
      <c r="E85" s="165">
        <v>1</v>
      </c>
      <c r="F85" s="370">
        <f t="shared" si="2"/>
        <v>12</v>
      </c>
      <c r="G85" s="159">
        <v>91</v>
      </c>
      <c r="H85" s="35">
        <v>14</v>
      </c>
      <c r="I85" s="372">
        <f t="shared" si="3"/>
        <v>434</v>
      </c>
      <c r="J85" s="373">
        <f t="shared" si="4"/>
        <v>20.967741935483872</v>
      </c>
      <c r="K85" s="374">
        <f t="shared" si="5"/>
        <v>7.583333333333333</v>
      </c>
      <c r="L85" s="58">
        <v>5</v>
      </c>
    </row>
    <row r="86" spans="1:18" ht="15.75" thickBot="1" x14ac:dyDescent="0.3">
      <c r="A86" s="375" t="s">
        <v>6</v>
      </c>
      <c r="B86" s="1008">
        <f t="shared" ref="B86:H86" si="6">SUM(B66:B85)</f>
        <v>685</v>
      </c>
      <c r="C86" s="376">
        <f>SUM(C66:C85)</f>
        <v>531</v>
      </c>
      <c r="D86" s="371">
        <f t="shared" si="6"/>
        <v>5</v>
      </c>
      <c r="E86" s="371">
        <f t="shared" si="6"/>
        <v>59</v>
      </c>
      <c r="F86" s="1009">
        <f t="shared" si="6"/>
        <v>595</v>
      </c>
      <c r="G86" s="377">
        <f t="shared" si="6"/>
        <v>2911</v>
      </c>
      <c r="H86" s="371">
        <f t="shared" si="6"/>
        <v>159</v>
      </c>
      <c r="I86" s="371">
        <f t="shared" si="3"/>
        <v>4929</v>
      </c>
      <c r="J86" s="371">
        <f t="shared" si="4"/>
        <v>59.058632582673972</v>
      </c>
      <c r="K86" s="371">
        <f t="shared" si="5"/>
        <v>4.8924369747899163</v>
      </c>
      <c r="L86" s="1010">
        <f>SUM(L66:L85)</f>
        <v>90</v>
      </c>
    </row>
    <row r="87" spans="1:18" x14ac:dyDescent="0.25">
      <c r="A87" s="8"/>
      <c r="B87" s="9"/>
      <c r="C87" s="994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325" t="s">
        <v>735</v>
      </c>
      <c r="B89" s="1326"/>
      <c r="C89" s="1317" t="s">
        <v>733</v>
      </c>
      <c r="D89" s="1318"/>
      <c r="E89" s="1318"/>
      <c r="F89" s="1318"/>
      <c r="G89" s="1318"/>
      <c r="H89" s="1318"/>
      <c r="I89" s="1318"/>
      <c r="J89" s="1319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327"/>
      <c r="B90" s="1328"/>
      <c r="C90" s="378" t="s">
        <v>161</v>
      </c>
      <c r="D90" s="379" t="s">
        <v>49</v>
      </c>
      <c r="E90" s="379" t="s">
        <v>50</v>
      </c>
      <c r="F90" s="379" t="s">
        <v>51</v>
      </c>
      <c r="G90" s="379" t="s">
        <v>52</v>
      </c>
      <c r="H90" s="379" t="s">
        <v>53</v>
      </c>
      <c r="I90" s="380" t="s">
        <v>54</v>
      </c>
      <c r="J90" s="381" t="s">
        <v>162</v>
      </c>
      <c r="K90" s="390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308" t="s">
        <v>41</v>
      </c>
      <c r="B91" s="72" t="s">
        <v>731</v>
      </c>
      <c r="C91" s="73">
        <v>1</v>
      </c>
      <c r="D91" s="74">
        <v>8</v>
      </c>
      <c r="E91" s="74">
        <v>16</v>
      </c>
      <c r="F91" s="74">
        <v>9</v>
      </c>
      <c r="G91" s="74">
        <v>6</v>
      </c>
      <c r="H91" s="74">
        <v>3</v>
      </c>
      <c r="I91" s="74">
        <v>1</v>
      </c>
      <c r="J91" s="61">
        <v>0</v>
      </c>
      <c r="K91" s="391">
        <f t="shared" ref="K91:K99" si="7">SUM(J91+I91+H91+G91+F91+E91+D91+C91)</f>
        <v>44</v>
      </c>
      <c r="L91" s="6"/>
      <c r="M91" s="6"/>
      <c r="N91" s="6"/>
      <c r="O91" s="6"/>
      <c r="P91" s="6"/>
      <c r="Q91" s="6"/>
      <c r="R91" s="6"/>
    </row>
    <row r="92" spans="1:18" x14ac:dyDescent="0.25">
      <c r="A92" s="1309"/>
      <c r="B92" s="68" t="s">
        <v>730</v>
      </c>
      <c r="C92" s="70">
        <v>0</v>
      </c>
      <c r="D92" s="67">
        <v>14</v>
      </c>
      <c r="E92" s="67">
        <v>18</v>
      </c>
      <c r="F92" s="67">
        <v>18</v>
      </c>
      <c r="G92" s="67">
        <v>10</v>
      </c>
      <c r="H92" s="67">
        <v>3</v>
      </c>
      <c r="I92" s="67">
        <v>0</v>
      </c>
      <c r="J92" s="71">
        <v>0</v>
      </c>
      <c r="K92" s="392">
        <f t="shared" si="7"/>
        <v>63</v>
      </c>
    </row>
    <row r="93" spans="1:18" ht="15.75" thickBot="1" x14ac:dyDescent="0.3">
      <c r="A93" s="1310"/>
      <c r="B93" s="382" t="s">
        <v>6</v>
      </c>
      <c r="C93" s="383">
        <f t="shared" ref="C93:I93" si="8">SUM(C91:C92)</f>
        <v>1</v>
      </c>
      <c r="D93" s="383">
        <f t="shared" si="8"/>
        <v>22</v>
      </c>
      <c r="E93" s="383">
        <f t="shared" si="8"/>
        <v>34</v>
      </c>
      <c r="F93" s="383">
        <f t="shared" si="8"/>
        <v>27</v>
      </c>
      <c r="G93" s="383">
        <f t="shared" si="8"/>
        <v>16</v>
      </c>
      <c r="H93" s="383">
        <f t="shared" si="8"/>
        <v>6</v>
      </c>
      <c r="I93" s="383">
        <f t="shared" si="8"/>
        <v>1</v>
      </c>
      <c r="J93" s="384">
        <v>0</v>
      </c>
      <c r="K93" s="385">
        <f t="shared" si="7"/>
        <v>107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6">
        <v>0</v>
      </c>
      <c r="K94" s="393">
        <f t="shared" si="7"/>
        <v>0</v>
      </c>
    </row>
    <row r="95" spans="1:18" x14ac:dyDescent="0.25">
      <c r="A95" s="1320" t="s">
        <v>55</v>
      </c>
      <c r="B95" s="60" t="s">
        <v>728</v>
      </c>
      <c r="C95" s="73">
        <v>1</v>
      </c>
      <c r="D95" s="74">
        <v>21</v>
      </c>
      <c r="E95" s="74">
        <v>34</v>
      </c>
      <c r="F95" s="74">
        <v>27</v>
      </c>
      <c r="G95" s="74">
        <v>16</v>
      </c>
      <c r="H95" s="74">
        <v>5</v>
      </c>
      <c r="I95" s="74">
        <v>1</v>
      </c>
      <c r="J95" s="61">
        <v>0</v>
      </c>
      <c r="K95" s="391">
        <f t="shared" si="7"/>
        <v>105</v>
      </c>
    </row>
    <row r="96" spans="1:18" x14ac:dyDescent="0.25">
      <c r="A96" s="1321"/>
      <c r="B96" s="131" t="s">
        <v>727</v>
      </c>
      <c r="C96" s="70">
        <v>0</v>
      </c>
      <c r="D96" s="67">
        <v>1</v>
      </c>
      <c r="E96" s="67">
        <v>0</v>
      </c>
      <c r="F96" s="67">
        <v>0</v>
      </c>
      <c r="G96" s="67">
        <v>0</v>
      </c>
      <c r="H96" s="67">
        <v>1</v>
      </c>
      <c r="I96" s="67">
        <v>0</v>
      </c>
      <c r="J96" s="71">
        <v>0</v>
      </c>
      <c r="K96" s="392">
        <f t="shared" si="7"/>
        <v>2</v>
      </c>
    </row>
    <row r="97" spans="1:18" ht="15.75" thickBot="1" x14ac:dyDescent="0.3">
      <c r="A97" s="1322"/>
      <c r="B97" s="386" t="s">
        <v>6</v>
      </c>
      <c r="C97" s="387">
        <f t="shared" ref="C97:I97" si="9">SUM(C94:C96)</f>
        <v>1</v>
      </c>
      <c r="D97" s="388">
        <f t="shared" si="9"/>
        <v>22</v>
      </c>
      <c r="E97" s="388">
        <f t="shared" si="9"/>
        <v>34</v>
      </c>
      <c r="F97" s="388">
        <f t="shared" si="9"/>
        <v>27</v>
      </c>
      <c r="G97" s="388">
        <f t="shared" si="9"/>
        <v>16</v>
      </c>
      <c r="H97" s="388">
        <f t="shared" si="9"/>
        <v>6</v>
      </c>
      <c r="I97" s="388">
        <f t="shared" si="9"/>
        <v>1</v>
      </c>
      <c r="J97" s="389">
        <v>0</v>
      </c>
      <c r="K97" s="385">
        <f t="shared" si="7"/>
        <v>107</v>
      </c>
      <c r="R97" s="18"/>
    </row>
    <row r="98" spans="1:18" x14ac:dyDescent="0.25">
      <c r="A98" s="75"/>
      <c r="B98" s="72" t="s">
        <v>726</v>
      </c>
      <c r="C98" s="73">
        <v>0</v>
      </c>
      <c r="D98" s="74">
        <v>5</v>
      </c>
      <c r="E98" s="74">
        <v>19</v>
      </c>
      <c r="F98" s="74">
        <v>7</v>
      </c>
      <c r="G98" s="74">
        <v>3</v>
      </c>
      <c r="H98" s="74">
        <v>1</v>
      </c>
      <c r="I98" s="74">
        <v>1</v>
      </c>
      <c r="J98" s="61">
        <v>0</v>
      </c>
      <c r="K98" s="391">
        <f t="shared" si="7"/>
        <v>36</v>
      </c>
    </row>
    <row r="99" spans="1:18" ht="15.75" thickBot="1" x14ac:dyDescent="0.3">
      <c r="A99" s="76"/>
      <c r="B99" s="77" t="s">
        <v>732</v>
      </c>
      <c r="C99" s="32">
        <v>0</v>
      </c>
      <c r="D99" s="63">
        <v>1</v>
      </c>
      <c r="E99" s="63">
        <v>4</v>
      </c>
      <c r="F99" s="63">
        <v>2</v>
      </c>
      <c r="G99" s="63">
        <v>1</v>
      </c>
      <c r="H99" s="63">
        <v>0</v>
      </c>
      <c r="I99" s="63">
        <v>0</v>
      </c>
      <c r="J99" s="62">
        <v>0</v>
      </c>
      <c r="K99" s="385">
        <f t="shared" si="7"/>
        <v>8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304" t="s">
        <v>62</v>
      </c>
      <c r="B107" s="1305"/>
      <c r="C107" s="1305"/>
      <c r="D107" s="1305"/>
      <c r="E107" s="1305"/>
      <c r="F107" s="1306">
        <f>SUM(F105+F106)</f>
        <v>0</v>
      </c>
      <c r="G107" s="1307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304" t="s">
        <v>66</v>
      </c>
      <c r="B112" s="1305"/>
      <c r="C112" s="1305"/>
      <c r="D112" s="1305"/>
      <c r="E112" s="1305"/>
      <c r="F112" s="1306">
        <f>SUM(F108+F109+F110+F111)</f>
        <v>0</v>
      </c>
      <c r="G112" s="1307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847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80:P83"/>
    <mergeCell ref="N68:P71"/>
    <mergeCell ref="Q68:S71"/>
    <mergeCell ref="N73:P75"/>
    <mergeCell ref="Q73:S75"/>
    <mergeCell ref="N76:P79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46" priority="5" operator="equal">
      <formula>""</formula>
    </cfRule>
  </conditionalFormatting>
  <conditionalFormatting sqref="A118">
    <cfRule type="cellIs" dxfId="45" priority="4" operator="equal">
      <formula>""</formula>
    </cfRule>
  </conditionalFormatting>
  <conditionalFormatting sqref="G118">
    <cfRule type="cellIs" dxfId="44" priority="3" operator="equal">
      <formula>""</formula>
    </cfRule>
  </conditionalFormatting>
  <conditionalFormatting sqref="A115">
    <cfRule type="cellIs" dxfId="43" priority="1" operator="equal">
      <formula>""</formula>
    </cfRule>
  </conditionalFormatting>
  <hyperlinks>
    <hyperlink ref="A3" r:id="rId1"/>
  </hyperlinks>
  <pageMargins left="1.0629921259842521" right="0.39370078740157483" top="1.299212598425197" bottom="0.62992125984251968" header="0.31496062992125984" footer="0.31496062992125984"/>
  <pageSetup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E3E7C9"/>
  </sheetPr>
  <dimension ref="A1:S121"/>
  <sheetViews>
    <sheetView showGridLines="0" showRowColHeaders="0" topLeftCell="A37" zoomScale="115" zoomScaleNormal="115" zoomScalePageLayoutView="60" workbookViewId="0">
      <selection activeCell="K35" sqref="K35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776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380" t="s">
        <v>1</v>
      </c>
      <c r="B11" s="394" t="s">
        <v>2</v>
      </c>
      <c r="C11" s="395" t="s">
        <v>724</v>
      </c>
      <c r="D11" s="1382" t="s">
        <v>3</v>
      </c>
      <c r="E11" s="238"/>
      <c r="F11" s="1384" t="s">
        <v>725</v>
      </c>
      <c r="G11" s="1385"/>
      <c r="H11" s="1385"/>
      <c r="I11" s="1386"/>
      <c r="J11" s="399" t="s">
        <v>4</v>
      </c>
      <c r="K11" s="400" t="s">
        <v>5</v>
      </c>
      <c r="L11" s="1388" t="s">
        <v>6</v>
      </c>
      <c r="N11" s="1114"/>
      <c r="O11" s="1114"/>
      <c r="P11" s="1114"/>
      <c r="Q11" s="1114"/>
    </row>
    <row r="12" spans="1:17" ht="15.75" customHeight="1" thickBot="1" x14ac:dyDescent="0.3">
      <c r="A12" s="1381"/>
      <c r="B12" s="396" t="s">
        <v>7</v>
      </c>
      <c r="C12" s="397" t="s">
        <v>8</v>
      </c>
      <c r="D12" s="1383"/>
      <c r="E12" s="238"/>
      <c r="F12" s="1387"/>
      <c r="G12" s="1368"/>
      <c r="H12" s="1368"/>
      <c r="I12" s="1369"/>
      <c r="J12" s="401" t="s">
        <v>9</v>
      </c>
      <c r="K12" s="402" t="s">
        <v>10</v>
      </c>
      <c r="L12" s="1389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350">
        <f>SUM(C13+B13)</f>
        <v>0</v>
      </c>
      <c r="E13" s="239"/>
      <c r="F13" s="1029" t="s">
        <v>11</v>
      </c>
      <c r="G13" s="1030"/>
      <c r="H13" s="1030"/>
      <c r="I13" s="1030"/>
      <c r="J13" s="114">
        <v>528</v>
      </c>
      <c r="K13" s="114">
        <v>0</v>
      </c>
      <c r="L13" s="358">
        <f>SUM(K13+J13)</f>
        <v>528</v>
      </c>
    </row>
    <row r="14" spans="1:17" x14ac:dyDescent="0.25">
      <c r="A14" s="13" t="s">
        <v>692</v>
      </c>
      <c r="B14" s="36">
        <v>58</v>
      </c>
      <c r="C14" s="36">
        <v>935</v>
      </c>
      <c r="D14" s="351">
        <f t="shared" ref="D14:D50" si="0">SUM(C14+B14)</f>
        <v>993</v>
      </c>
      <c r="E14" s="238"/>
      <c r="F14" s="1029" t="s">
        <v>12</v>
      </c>
      <c r="G14" s="1030"/>
      <c r="H14" s="1030"/>
      <c r="I14" s="1030"/>
      <c r="J14" s="36">
        <v>991</v>
      </c>
      <c r="K14" s="36">
        <v>2175</v>
      </c>
      <c r="L14" s="358">
        <f t="shared" ref="L14:L33" si="1">SUM(K14+J14)</f>
        <v>3166</v>
      </c>
    </row>
    <row r="15" spans="1:17" x14ac:dyDescent="0.25">
      <c r="A15" s="13" t="s">
        <v>693</v>
      </c>
      <c r="B15" s="36">
        <v>96</v>
      </c>
      <c r="C15" s="36">
        <v>705</v>
      </c>
      <c r="D15" s="351">
        <f t="shared" si="0"/>
        <v>801</v>
      </c>
      <c r="E15" s="238"/>
      <c r="F15" s="1029" t="s">
        <v>13</v>
      </c>
      <c r="G15" s="1030"/>
      <c r="H15" s="1030"/>
      <c r="I15" s="1030"/>
      <c r="J15" s="36">
        <v>326</v>
      </c>
      <c r="K15" s="36">
        <v>1077</v>
      </c>
      <c r="L15" s="358">
        <f t="shared" si="1"/>
        <v>1403</v>
      </c>
    </row>
    <row r="16" spans="1:17" x14ac:dyDescent="0.25">
      <c r="A16" s="13" t="s">
        <v>694</v>
      </c>
      <c r="B16" s="36">
        <v>32</v>
      </c>
      <c r="C16" s="36">
        <v>539</v>
      </c>
      <c r="D16" s="351">
        <f t="shared" si="0"/>
        <v>571</v>
      </c>
      <c r="E16" s="238"/>
      <c r="F16" s="1029" t="s">
        <v>14</v>
      </c>
      <c r="G16" s="1030"/>
      <c r="H16" s="1030"/>
      <c r="I16" s="1030"/>
      <c r="J16" s="36">
        <v>285</v>
      </c>
      <c r="K16" s="36">
        <v>435</v>
      </c>
      <c r="L16" s="358">
        <f t="shared" si="1"/>
        <v>720</v>
      </c>
    </row>
    <row r="17" spans="1:12" x14ac:dyDescent="0.25">
      <c r="A17" s="13" t="s">
        <v>695</v>
      </c>
      <c r="B17" s="36">
        <v>185</v>
      </c>
      <c r="C17" s="36">
        <v>260</v>
      </c>
      <c r="D17" s="351">
        <f t="shared" si="0"/>
        <v>445</v>
      </c>
      <c r="E17" s="238"/>
      <c r="F17" s="1029" t="s">
        <v>15</v>
      </c>
      <c r="G17" s="1030"/>
      <c r="H17" s="1030"/>
      <c r="I17" s="1030"/>
      <c r="J17" s="36">
        <v>0</v>
      </c>
      <c r="K17" s="36">
        <v>0</v>
      </c>
      <c r="L17" s="358">
        <f t="shared" si="1"/>
        <v>0</v>
      </c>
    </row>
    <row r="18" spans="1:12" x14ac:dyDescent="0.25">
      <c r="A18" s="13" t="s">
        <v>786</v>
      </c>
      <c r="B18" s="36">
        <v>371</v>
      </c>
      <c r="C18" s="36">
        <v>461</v>
      </c>
      <c r="D18" s="351">
        <f t="shared" si="0"/>
        <v>832</v>
      </c>
      <c r="E18" s="238"/>
      <c r="F18" s="1045" t="s">
        <v>16</v>
      </c>
      <c r="G18" s="1046"/>
      <c r="H18" s="1046"/>
      <c r="I18" s="1046"/>
      <c r="J18" s="36">
        <v>0</v>
      </c>
      <c r="K18" s="36">
        <v>0</v>
      </c>
      <c r="L18" s="358">
        <f t="shared" si="1"/>
        <v>0</v>
      </c>
    </row>
    <row r="19" spans="1:12" x14ac:dyDescent="0.25">
      <c r="A19" s="13" t="s">
        <v>696</v>
      </c>
      <c r="B19" s="36">
        <v>125</v>
      </c>
      <c r="C19" s="36">
        <v>305</v>
      </c>
      <c r="D19" s="351">
        <f t="shared" si="0"/>
        <v>430</v>
      </c>
      <c r="E19" s="238"/>
      <c r="F19" s="1045" t="s">
        <v>17</v>
      </c>
      <c r="G19" s="1046"/>
      <c r="H19" s="1046"/>
      <c r="I19" s="1047"/>
      <c r="J19" s="36">
        <v>0</v>
      </c>
      <c r="K19" s="36">
        <v>0</v>
      </c>
      <c r="L19" s="358">
        <f t="shared" si="1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351">
        <f t="shared" si="0"/>
        <v>0</v>
      </c>
      <c r="E20" s="238"/>
      <c r="F20" s="1045" t="s">
        <v>18</v>
      </c>
      <c r="G20" s="1046"/>
      <c r="H20" s="1046"/>
      <c r="I20" s="1047"/>
      <c r="J20" s="36">
        <v>0</v>
      </c>
      <c r="K20" s="36">
        <v>0</v>
      </c>
      <c r="L20" s="358">
        <f t="shared" si="1"/>
        <v>0</v>
      </c>
    </row>
    <row r="21" spans="1:12" x14ac:dyDescent="0.25">
      <c r="A21" s="13" t="s">
        <v>698</v>
      </c>
      <c r="B21" s="36">
        <v>87</v>
      </c>
      <c r="C21" s="36">
        <v>231</v>
      </c>
      <c r="D21" s="351">
        <f t="shared" si="0"/>
        <v>318</v>
      </c>
      <c r="E21" s="238"/>
      <c r="F21" s="1045" t="s">
        <v>19</v>
      </c>
      <c r="G21" s="1046"/>
      <c r="H21" s="1046"/>
      <c r="I21" s="1047"/>
      <c r="J21" s="36">
        <v>0</v>
      </c>
      <c r="K21" s="36">
        <v>0</v>
      </c>
      <c r="L21" s="358">
        <f t="shared" si="1"/>
        <v>0</v>
      </c>
    </row>
    <row r="22" spans="1:12" x14ac:dyDescent="0.25">
      <c r="A22" s="13" t="s">
        <v>699</v>
      </c>
      <c r="B22" s="36">
        <v>26</v>
      </c>
      <c r="C22" s="36">
        <v>134</v>
      </c>
      <c r="D22" s="351">
        <f t="shared" si="0"/>
        <v>160</v>
      </c>
      <c r="E22" s="238"/>
      <c r="F22" s="1045" t="s">
        <v>20</v>
      </c>
      <c r="G22" s="1046"/>
      <c r="H22" s="1046"/>
      <c r="I22" s="1047"/>
      <c r="J22" s="36">
        <v>361</v>
      </c>
      <c r="K22" s="36">
        <v>625</v>
      </c>
      <c r="L22" s="358">
        <f t="shared" si="1"/>
        <v>986</v>
      </c>
    </row>
    <row r="23" spans="1:12" x14ac:dyDescent="0.25">
      <c r="A23" s="13" t="s">
        <v>700</v>
      </c>
      <c r="B23" s="36">
        <v>31</v>
      </c>
      <c r="C23" s="36">
        <v>229</v>
      </c>
      <c r="D23" s="351">
        <f t="shared" si="0"/>
        <v>260</v>
      </c>
      <c r="E23" s="238"/>
      <c r="F23" s="1045" t="s">
        <v>21</v>
      </c>
      <c r="G23" s="1046"/>
      <c r="H23" s="1046"/>
      <c r="I23" s="1047"/>
      <c r="J23" s="36">
        <v>24</v>
      </c>
      <c r="K23" s="36">
        <v>5</v>
      </c>
      <c r="L23" s="358">
        <f t="shared" si="1"/>
        <v>29</v>
      </c>
    </row>
    <row r="24" spans="1:12" x14ac:dyDescent="0.25">
      <c r="A24" s="13" t="s">
        <v>701</v>
      </c>
      <c r="B24" s="36">
        <v>71</v>
      </c>
      <c r="C24" s="36">
        <v>162</v>
      </c>
      <c r="D24" s="351">
        <f t="shared" si="0"/>
        <v>233</v>
      </c>
      <c r="E24" s="238"/>
      <c r="F24" s="1045" t="s">
        <v>22</v>
      </c>
      <c r="G24" s="1046"/>
      <c r="H24" s="1046"/>
      <c r="I24" s="1047"/>
      <c r="J24" s="36">
        <v>0</v>
      </c>
      <c r="K24" s="36">
        <v>0</v>
      </c>
      <c r="L24" s="358">
        <f t="shared" si="1"/>
        <v>0</v>
      </c>
    </row>
    <row r="25" spans="1:12" x14ac:dyDescent="0.25">
      <c r="A25" s="13" t="s">
        <v>702</v>
      </c>
      <c r="B25" s="36">
        <v>141</v>
      </c>
      <c r="C25" s="36">
        <v>528</v>
      </c>
      <c r="D25" s="351">
        <f t="shared" si="0"/>
        <v>669</v>
      </c>
      <c r="E25" s="238"/>
      <c r="F25" s="1045" t="s">
        <v>23</v>
      </c>
      <c r="G25" s="1046"/>
      <c r="H25" s="1046"/>
      <c r="I25" s="1047"/>
      <c r="J25" s="36">
        <v>0</v>
      </c>
      <c r="K25" s="36">
        <v>0</v>
      </c>
      <c r="L25" s="358">
        <f t="shared" si="1"/>
        <v>0</v>
      </c>
    </row>
    <row r="26" spans="1:12" x14ac:dyDescent="0.25">
      <c r="A26" s="13" t="s">
        <v>703</v>
      </c>
      <c r="B26" s="36">
        <v>87</v>
      </c>
      <c r="C26" s="36">
        <v>200</v>
      </c>
      <c r="D26" s="351">
        <f t="shared" si="0"/>
        <v>287</v>
      </c>
      <c r="E26" s="238"/>
      <c r="F26" s="1045" t="s">
        <v>24</v>
      </c>
      <c r="G26" s="1046"/>
      <c r="H26" s="1046"/>
      <c r="I26" s="1047"/>
      <c r="J26" s="36">
        <v>0</v>
      </c>
      <c r="K26" s="36">
        <v>0</v>
      </c>
      <c r="L26" s="358">
        <f t="shared" si="1"/>
        <v>0</v>
      </c>
    </row>
    <row r="27" spans="1:12" x14ac:dyDescent="0.25">
      <c r="A27" s="13" t="s">
        <v>704</v>
      </c>
      <c r="B27" s="36">
        <v>37</v>
      </c>
      <c r="C27" s="36">
        <v>55</v>
      </c>
      <c r="D27" s="351">
        <f t="shared" si="0"/>
        <v>92</v>
      </c>
      <c r="E27" s="238"/>
      <c r="F27" s="1045" t="s">
        <v>25</v>
      </c>
      <c r="G27" s="1046"/>
      <c r="H27" s="1046"/>
      <c r="I27" s="1047"/>
      <c r="J27" s="36">
        <v>0</v>
      </c>
      <c r="K27" s="36">
        <v>0</v>
      </c>
      <c r="L27" s="358">
        <f t="shared" si="1"/>
        <v>0</v>
      </c>
    </row>
    <row r="28" spans="1:12" x14ac:dyDescent="0.25">
      <c r="A28" s="13" t="s">
        <v>705</v>
      </c>
      <c r="B28" s="36">
        <v>1</v>
      </c>
      <c r="C28" s="36">
        <v>197</v>
      </c>
      <c r="D28" s="351">
        <f t="shared" si="0"/>
        <v>198</v>
      </c>
      <c r="E28" s="238"/>
      <c r="F28" s="1045" t="s">
        <v>26</v>
      </c>
      <c r="G28" s="1046"/>
      <c r="H28" s="1046"/>
      <c r="I28" s="1047"/>
      <c r="J28" s="36">
        <v>0</v>
      </c>
      <c r="K28" s="36">
        <v>0</v>
      </c>
      <c r="L28" s="358">
        <f t="shared" si="1"/>
        <v>0</v>
      </c>
    </row>
    <row r="29" spans="1:12" x14ac:dyDescent="0.25">
      <c r="A29" s="13" t="s">
        <v>706</v>
      </c>
      <c r="B29" s="36">
        <v>88</v>
      </c>
      <c r="C29" s="36">
        <v>165</v>
      </c>
      <c r="D29" s="351">
        <f t="shared" si="0"/>
        <v>253</v>
      </c>
      <c r="E29" s="238"/>
      <c r="F29" s="1045" t="s">
        <v>27</v>
      </c>
      <c r="G29" s="1046"/>
      <c r="H29" s="1046"/>
      <c r="I29" s="1047"/>
      <c r="J29" s="143"/>
      <c r="K29" s="36">
        <v>223</v>
      </c>
      <c r="L29" s="358">
        <f t="shared" si="1"/>
        <v>223</v>
      </c>
    </row>
    <row r="30" spans="1:12" x14ac:dyDescent="0.25">
      <c r="A30" s="13" t="s">
        <v>707</v>
      </c>
      <c r="B30" s="36">
        <v>0</v>
      </c>
      <c r="C30" s="36">
        <v>0</v>
      </c>
      <c r="D30" s="351">
        <f t="shared" si="0"/>
        <v>0</v>
      </c>
      <c r="E30" s="238"/>
      <c r="F30" s="1029" t="s">
        <v>28</v>
      </c>
      <c r="G30" s="1030"/>
      <c r="H30" s="1030"/>
      <c r="I30" s="1030"/>
      <c r="J30" s="115">
        <v>180</v>
      </c>
      <c r="K30" s="144"/>
      <c r="L30" s="358">
        <f t="shared" si="1"/>
        <v>180</v>
      </c>
    </row>
    <row r="31" spans="1:12" x14ac:dyDescent="0.25">
      <c r="A31" s="13" t="s">
        <v>708</v>
      </c>
      <c r="B31" s="36">
        <v>34</v>
      </c>
      <c r="C31" s="36">
        <v>334</v>
      </c>
      <c r="D31" s="351">
        <f t="shared" si="0"/>
        <v>368</v>
      </c>
      <c r="E31" s="238"/>
      <c r="F31" s="1029" t="s">
        <v>29</v>
      </c>
      <c r="G31" s="1030"/>
      <c r="H31" s="1030"/>
      <c r="I31" s="1030"/>
      <c r="J31" s="36">
        <v>7997</v>
      </c>
      <c r="K31" s="37">
        <v>18047</v>
      </c>
      <c r="L31" s="358">
        <f t="shared" si="1"/>
        <v>26044</v>
      </c>
    </row>
    <row r="32" spans="1:12" x14ac:dyDescent="0.25">
      <c r="A32" s="13" t="s">
        <v>787</v>
      </c>
      <c r="B32" s="36">
        <v>0</v>
      </c>
      <c r="C32" s="36">
        <v>0</v>
      </c>
      <c r="D32" s="351">
        <f t="shared" si="0"/>
        <v>0</v>
      </c>
      <c r="E32" s="238"/>
      <c r="F32" s="1029" t="s">
        <v>30</v>
      </c>
      <c r="G32" s="1030"/>
      <c r="H32" s="1030"/>
      <c r="I32" s="1030"/>
      <c r="J32" s="36">
        <v>0</v>
      </c>
      <c r="K32" s="37">
        <v>0</v>
      </c>
      <c r="L32" s="358">
        <f t="shared" si="1"/>
        <v>0</v>
      </c>
    </row>
    <row r="33" spans="1:17" s="17" customFormat="1" x14ac:dyDescent="0.25">
      <c r="A33" s="13" t="s">
        <v>788</v>
      </c>
      <c r="B33" s="36">
        <v>0</v>
      </c>
      <c r="C33" s="36">
        <v>39</v>
      </c>
      <c r="D33" s="351">
        <f t="shared" si="0"/>
        <v>39</v>
      </c>
      <c r="E33" s="240"/>
      <c r="F33" s="1029" t="s">
        <v>31</v>
      </c>
      <c r="G33" s="1030"/>
      <c r="H33" s="1030"/>
      <c r="I33" s="1030"/>
      <c r="J33" s="36">
        <v>0</v>
      </c>
      <c r="K33" s="37">
        <v>0</v>
      </c>
      <c r="L33" s="358">
        <f t="shared" si="1"/>
        <v>0</v>
      </c>
    </row>
    <row r="34" spans="1:17" s="17" customFormat="1" ht="15.75" thickBot="1" x14ac:dyDescent="0.3">
      <c r="A34" s="13" t="s">
        <v>789</v>
      </c>
      <c r="B34" s="36">
        <v>34</v>
      </c>
      <c r="C34" s="36">
        <v>389</v>
      </c>
      <c r="D34" s="351">
        <f t="shared" si="0"/>
        <v>423</v>
      </c>
      <c r="E34" s="240"/>
      <c r="F34" s="1107" t="s">
        <v>76</v>
      </c>
      <c r="G34" s="1108"/>
      <c r="H34" s="1108"/>
      <c r="I34" s="1108"/>
      <c r="J34" s="36">
        <v>2</v>
      </c>
      <c r="K34" s="37">
        <v>4</v>
      </c>
      <c r="L34" s="359">
        <f>K34+J34</f>
        <v>6</v>
      </c>
    </row>
    <row r="35" spans="1:17" x14ac:dyDescent="0.25">
      <c r="A35" s="13" t="s">
        <v>709</v>
      </c>
      <c r="B35" s="36">
        <v>33</v>
      </c>
      <c r="C35" s="36">
        <v>640</v>
      </c>
      <c r="D35" s="351">
        <f t="shared" si="0"/>
        <v>673</v>
      </c>
      <c r="E35" s="238"/>
      <c r="F35" s="38" t="s">
        <v>32</v>
      </c>
      <c r="G35" s="39"/>
      <c r="H35" s="39"/>
      <c r="I35" s="39"/>
      <c r="J35" s="40"/>
      <c r="K35" s="40"/>
      <c r="L35" s="360">
        <v>5</v>
      </c>
    </row>
    <row r="36" spans="1:17" x14ac:dyDescent="0.25">
      <c r="A36" s="13" t="s">
        <v>710</v>
      </c>
      <c r="B36" s="36">
        <v>71</v>
      </c>
      <c r="C36" s="36">
        <v>113</v>
      </c>
      <c r="D36" s="351">
        <f t="shared" si="0"/>
        <v>184</v>
      </c>
      <c r="E36" s="238"/>
      <c r="F36" s="41" t="s">
        <v>33</v>
      </c>
      <c r="G36" s="42"/>
      <c r="H36" s="42"/>
      <c r="I36" s="42"/>
      <c r="J36" s="42"/>
      <c r="K36" s="43"/>
      <c r="L36" s="361">
        <v>345</v>
      </c>
    </row>
    <row r="37" spans="1:17" x14ac:dyDescent="0.25">
      <c r="A37" s="13" t="s">
        <v>711</v>
      </c>
      <c r="B37" s="36">
        <v>61</v>
      </c>
      <c r="C37" s="36">
        <v>117</v>
      </c>
      <c r="D37" s="351">
        <f t="shared" si="0"/>
        <v>178</v>
      </c>
      <c r="E37" s="238"/>
      <c r="F37" s="41" t="s">
        <v>34</v>
      </c>
      <c r="G37" s="42"/>
      <c r="H37" s="42"/>
      <c r="I37" s="42"/>
      <c r="J37" s="42"/>
      <c r="K37" s="43"/>
      <c r="L37" s="361">
        <v>94</v>
      </c>
    </row>
    <row r="38" spans="1:17" x14ac:dyDescent="0.25">
      <c r="A38" s="13" t="s">
        <v>712</v>
      </c>
      <c r="B38" s="36">
        <v>107</v>
      </c>
      <c r="C38" s="36">
        <v>384</v>
      </c>
      <c r="D38" s="351">
        <f t="shared" si="0"/>
        <v>491</v>
      </c>
      <c r="E38" s="238"/>
      <c r="F38" s="41" t="s">
        <v>35</v>
      </c>
      <c r="G38" s="42"/>
      <c r="H38" s="42"/>
      <c r="I38" s="42"/>
      <c r="J38" s="42"/>
      <c r="K38" s="43"/>
      <c r="L38" s="361">
        <v>0</v>
      </c>
    </row>
    <row r="39" spans="1:17" x14ac:dyDescent="0.25">
      <c r="A39" s="13" t="s">
        <v>785</v>
      </c>
      <c r="B39" s="36">
        <v>129</v>
      </c>
      <c r="C39" s="36">
        <v>387</v>
      </c>
      <c r="D39" s="351">
        <f t="shared" si="0"/>
        <v>516</v>
      </c>
      <c r="E39" s="238"/>
      <c r="F39" s="41" t="s">
        <v>36</v>
      </c>
      <c r="G39" s="42"/>
      <c r="H39" s="42"/>
      <c r="I39" s="42"/>
      <c r="J39" s="42"/>
      <c r="K39" s="43"/>
      <c r="L39" s="362">
        <v>0</v>
      </c>
    </row>
    <row r="40" spans="1:17" ht="15.75" thickBot="1" x14ac:dyDescent="0.3">
      <c r="A40" s="13" t="s">
        <v>713</v>
      </c>
      <c r="B40" s="36">
        <v>242</v>
      </c>
      <c r="C40" s="36">
        <v>344</v>
      </c>
      <c r="D40" s="351">
        <f t="shared" si="0"/>
        <v>586</v>
      </c>
      <c r="E40" s="238"/>
      <c r="F40" s="44" t="s">
        <v>37</v>
      </c>
      <c r="G40" s="45"/>
      <c r="H40" s="45"/>
      <c r="I40" s="45"/>
      <c r="J40" s="45"/>
      <c r="K40" s="46"/>
      <c r="L40" s="363">
        <v>1116</v>
      </c>
    </row>
    <row r="41" spans="1:17" ht="15.75" thickBot="1" x14ac:dyDescent="0.3">
      <c r="A41" s="13" t="s">
        <v>714</v>
      </c>
      <c r="B41" s="36">
        <v>49</v>
      </c>
      <c r="C41" s="36">
        <v>215</v>
      </c>
      <c r="D41" s="351">
        <f t="shared" si="0"/>
        <v>264</v>
      </c>
      <c r="E41" s="238"/>
      <c r="F41" s="44" t="s">
        <v>791</v>
      </c>
      <c r="G41" s="45"/>
      <c r="H41" s="45"/>
      <c r="I41" s="45"/>
      <c r="J41" s="45"/>
      <c r="K41" s="46"/>
      <c r="L41" s="363">
        <v>9</v>
      </c>
    </row>
    <row r="42" spans="1:17" ht="15.75" thickBot="1" x14ac:dyDescent="0.3">
      <c r="A42" s="13" t="s">
        <v>715</v>
      </c>
      <c r="B42" s="36">
        <v>140</v>
      </c>
      <c r="C42" s="36">
        <v>149</v>
      </c>
      <c r="D42" s="351">
        <f t="shared" si="0"/>
        <v>289</v>
      </c>
      <c r="E42" s="238"/>
      <c r="F42" s="44" t="s">
        <v>792</v>
      </c>
      <c r="G42" s="45"/>
      <c r="H42" s="45"/>
      <c r="I42" s="45"/>
      <c r="J42" s="45"/>
      <c r="K42" s="46"/>
      <c r="L42" s="363">
        <v>3</v>
      </c>
    </row>
    <row r="43" spans="1:17" ht="16.5" thickBot="1" x14ac:dyDescent="0.3">
      <c r="A43" s="13" t="s">
        <v>716</v>
      </c>
      <c r="B43" s="36">
        <v>34</v>
      </c>
      <c r="C43" s="36">
        <v>84</v>
      </c>
      <c r="D43" s="351">
        <f t="shared" si="0"/>
        <v>118</v>
      </c>
      <c r="E43" s="241"/>
      <c r="F43" s="44" t="s">
        <v>793</v>
      </c>
      <c r="G43" s="45"/>
      <c r="H43" s="45"/>
      <c r="I43" s="45"/>
      <c r="J43" s="45"/>
      <c r="K43" s="46"/>
      <c r="L43" s="363">
        <v>171</v>
      </c>
    </row>
    <row r="44" spans="1:17" ht="15.75" x14ac:dyDescent="0.25">
      <c r="A44" s="13" t="s">
        <v>717</v>
      </c>
      <c r="B44" s="36">
        <v>19</v>
      </c>
      <c r="C44" s="36">
        <v>24</v>
      </c>
      <c r="D44" s="351">
        <f t="shared" si="0"/>
        <v>43</v>
      </c>
      <c r="E44" s="241"/>
    </row>
    <row r="45" spans="1:17" ht="12" customHeight="1" thickBot="1" x14ac:dyDescent="0.35">
      <c r="A45" s="13" t="s">
        <v>718</v>
      </c>
      <c r="B45" s="36">
        <v>45</v>
      </c>
      <c r="C45" s="36">
        <v>32</v>
      </c>
      <c r="D45" s="351">
        <f t="shared" si="0"/>
        <v>77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0</v>
      </c>
      <c r="C46" s="36">
        <v>50</v>
      </c>
      <c r="D46" s="351">
        <f t="shared" si="0"/>
        <v>50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27</v>
      </c>
      <c r="C47" s="36">
        <v>38</v>
      </c>
      <c r="D47" s="351">
        <f t="shared" si="0"/>
        <v>65</v>
      </c>
      <c r="E47" s="238"/>
      <c r="F47" s="20" t="s">
        <v>150</v>
      </c>
      <c r="G47" s="33"/>
      <c r="H47" s="33"/>
      <c r="I47" s="33"/>
      <c r="J47" s="147"/>
      <c r="K47" s="148"/>
      <c r="L47" s="403">
        <v>0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0</v>
      </c>
      <c r="C48" s="36">
        <v>0</v>
      </c>
      <c r="D48" s="351">
        <f t="shared" si="0"/>
        <v>0</v>
      </c>
      <c r="E48" s="238"/>
      <c r="F48" s="20" t="s">
        <v>151</v>
      </c>
      <c r="G48" s="33"/>
      <c r="H48" s="33"/>
      <c r="I48" s="33"/>
      <c r="J48" s="147"/>
      <c r="K48" s="148"/>
      <c r="L48" s="403">
        <v>0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65</v>
      </c>
      <c r="C49" s="36">
        <v>450</v>
      </c>
      <c r="D49" s="351">
        <f t="shared" si="0"/>
        <v>515</v>
      </c>
      <c r="E49" s="238"/>
      <c r="F49" s="20" t="s">
        <v>152</v>
      </c>
      <c r="G49" s="33"/>
      <c r="H49" s="33"/>
      <c r="I49" s="33"/>
      <c r="J49" s="147"/>
      <c r="K49" s="148"/>
      <c r="L49" s="403">
        <v>0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168</v>
      </c>
      <c r="C50" s="36">
        <v>231</v>
      </c>
      <c r="D50" s="352">
        <f t="shared" si="0"/>
        <v>399</v>
      </c>
      <c r="E50" s="238"/>
      <c r="F50" s="20" t="s">
        <v>153</v>
      </c>
      <c r="G50" s="33"/>
      <c r="H50" s="33"/>
      <c r="I50" s="33"/>
      <c r="J50" s="147"/>
      <c r="K50" s="148"/>
      <c r="L50" s="403">
        <v>8</v>
      </c>
    </row>
    <row r="51" spans="1:17" ht="17.25" thickBot="1" x14ac:dyDescent="0.35">
      <c r="A51" s="112" t="s">
        <v>723</v>
      </c>
      <c r="B51" s="113">
        <v>2695</v>
      </c>
      <c r="C51" s="113">
        <v>9126</v>
      </c>
      <c r="D51" s="398">
        <f>SUM(C51+B51)</f>
        <v>11821</v>
      </c>
      <c r="E51" s="238"/>
      <c r="F51" s="20" t="s">
        <v>154</v>
      </c>
      <c r="G51" s="33"/>
      <c r="H51" s="33"/>
      <c r="I51" s="33"/>
      <c r="J51" s="147"/>
      <c r="K51" s="148"/>
      <c r="L51" s="403">
        <v>27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6463</v>
      </c>
      <c r="E52" s="238"/>
      <c r="F52" s="20" t="s">
        <v>155</v>
      </c>
      <c r="G52" s="33"/>
      <c r="H52" s="33"/>
      <c r="I52" s="33"/>
      <c r="J52" s="147"/>
      <c r="K52" s="148"/>
      <c r="L52" s="403">
        <v>0</v>
      </c>
    </row>
    <row r="53" spans="1:17" ht="16.5" x14ac:dyDescent="0.3">
      <c r="A53" s="50" t="s">
        <v>42</v>
      </c>
      <c r="B53" s="1012"/>
      <c r="C53" s="52"/>
      <c r="D53" s="1354">
        <f>SUM(D52+D51)</f>
        <v>18284</v>
      </c>
      <c r="E53" s="238"/>
      <c r="F53" s="20" t="s">
        <v>156</v>
      </c>
      <c r="G53" s="33"/>
      <c r="H53" s="33"/>
      <c r="I53" s="33"/>
      <c r="J53" s="147"/>
      <c r="K53" s="148"/>
      <c r="L53" s="403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355"/>
      <c r="E54" s="238"/>
      <c r="F54" s="20" t="s">
        <v>157</v>
      </c>
      <c r="G54" s="33"/>
      <c r="H54" s="33"/>
      <c r="I54" s="33"/>
      <c r="J54" s="147"/>
      <c r="K54" s="148"/>
      <c r="L54" s="403">
        <v>1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403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403">
        <v>0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403">
        <v>4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372" t="s">
        <v>1</v>
      </c>
      <c r="B64" s="1374" t="s">
        <v>46</v>
      </c>
      <c r="C64" s="404"/>
      <c r="D64" s="1376" t="s">
        <v>795</v>
      </c>
      <c r="E64" s="1376"/>
      <c r="F64" s="1377"/>
      <c r="G64" s="1378" t="s">
        <v>798</v>
      </c>
      <c r="H64" s="1356" t="s">
        <v>77</v>
      </c>
      <c r="I64" s="1358" t="s">
        <v>78</v>
      </c>
      <c r="J64" s="1358" t="s">
        <v>79</v>
      </c>
      <c r="K64" s="1358" t="s">
        <v>80</v>
      </c>
      <c r="L64" s="1366" t="s">
        <v>784</v>
      </c>
    </row>
    <row r="65" spans="1:19" ht="28.5" customHeight="1" thickBot="1" x14ac:dyDescent="0.3">
      <c r="A65" s="1373"/>
      <c r="B65" s="1375"/>
      <c r="C65" s="405" t="s">
        <v>47</v>
      </c>
      <c r="D65" s="406" t="s">
        <v>796</v>
      </c>
      <c r="E65" s="406" t="s">
        <v>797</v>
      </c>
      <c r="F65" s="407" t="s">
        <v>48</v>
      </c>
      <c r="G65" s="1379"/>
      <c r="H65" s="1357"/>
      <c r="I65" s="1359"/>
      <c r="J65" s="1359"/>
      <c r="K65" s="1359"/>
      <c r="L65" s="1367"/>
      <c r="N65" t="s">
        <v>794</v>
      </c>
    </row>
    <row r="66" spans="1:19" x14ac:dyDescent="0.25">
      <c r="A66" s="56" t="s">
        <v>130</v>
      </c>
      <c r="B66" s="162">
        <v>0</v>
      </c>
      <c r="C66" s="163">
        <v>0</v>
      </c>
      <c r="D66" s="164">
        <v>0</v>
      </c>
      <c r="E66" s="164">
        <v>0</v>
      </c>
      <c r="F66" s="408">
        <f>E66+D66+C66</f>
        <v>0</v>
      </c>
      <c r="G66" s="159">
        <v>0</v>
      </c>
      <c r="H66" s="35"/>
      <c r="I66" s="372">
        <f>IFERROR(SUM(H66*$N$66),0)</f>
        <v>0</v>
      </c>
      <c r="J66" s="373">
        <f>IFERROR(SUM(G66/I66)*100,0)</f>
        <v>0</v>
      </c>
      <c r="K66" s="374">
        <f>IFERROR(SUM(G66/F66),0)</f>
        <v>0</v>
      </c>
      <c r="L66" s="58">
        <v>0</v>
      </c>
      <c r="N66">
        <f>IF(H86 &gt; 0, VLOOKUP(B9,Mes!A1:B12,2,0), "")</f>
        <v>30</v>
      </c>
    </row>
    <row r="67" spans="1:19" ht="15.75" thickBot="1" x14ac:dyDescent="0.3">
      <c r="A67" s="56" t="s">
        <v>131</v>
      </c>
      <c r="B67" s="162">
        <v>70</v>
      </c>
      <c r="C67" s="163">
        <v>62</v>
      </c>
      <c r="D67" s="164">
        <v>0</v>
      </c>
      <c r="E67" s="164">
        <v>0</v>
      </c>
      <c r="F67" s="409">
        <f t="shared" ref="F67:F85" si="2">E67+D67+C67</f>
        <v>62</v>
      </c>
      <c r="G67" s="159">
        <v>265</v>
      </c>
      <c r="H67" s="35">
        <v>23</v>
      </c>
      <c r="I67" s="372">
        <f t="shared" ref="I67:I85" si="3">IFERROR(SUM(H67*$N$66),0)</f>
        <v>690</v>
      </c>
      <c r="J67" s="373">
        <f t="shared" ref="J67:J85" si="4">IFERROR(SUM(G67/I67)*100,0)</f>
        <v>38.405797101449274</v>
      </c>
      <c r="K67" s="374">
        <f t="shared" ref="K67:K85" si="5">IFERROR(SUM(G67/F67),0)</f>
        <v>4.274193548387097</v>
      </c>
      <c r="L67" s="58">
        <v>8</v>
      </c>
    </row>
    <row r="68" spans="1:19" x14ac:dyDescent="0.25">
      <c r="A68" s="57" t="s">
        <v>132</v>
      </c>
      <c r="B68" s="162">
        <v>126</v>
      </c>
      <c r="C68" s="163">
        <v>113</v>
      </c>
      <c r="D68" s="164">
        <v>0</v>
      </c>
      <c r="E68" s="164">
        <v>0</v>
      </c>
      <c r="F68" s="409">
        <f t="shared" si="2"/>
        <v>113</v>
      </c>
      <c r="G68" s="159">
        <v>400</v>
      </c>
      <c r="H68" s="35">
        <v>17</v>
      </c>
      <c r="I68" s="372">
        <f t="shared" si="3"/>
        <v>510</v>
      </c>
      <c r="J68" s="373">
        <f t="shared" si="4"/>
        <v>78.431372549019613</v>
      </c>
      <c r="K68" s="374">
        <f t="shared" si="5"/>
        <v>3.5398230088495577</v>
      </c>
      <c r="L68" s="58">
        <v>13</v>
      </c>
      <c r="N68" s="1166" t="s">
        <v>829</v>
      </c>
      <c r="O68" s="1167"/>
      <c r="P68" s="1168"/>
      <c r="Q68" s="1148" t="s">
        <v>833</v>
      </c>
      <c r="R68" s="1149"/>
      <c r="S68" s="1150"/>
    </row>
    <row r="69" spans="1:19" x14ac:dyDescent="0.25">
      <c r="A69" s="56" t="s">
        <v>133</v>
      </c>
      <c r="B69" s="162">
        <v>71</v>
      </c>
      <c r="C69" s="163">
        <v>61</v>
      </c>
      <c r="D69" s="164">
        <v>0</v>
      </c>
      <c r="E69" s="164">
        <v>0</v>
      </c>
      <c r="F69" s="409">
        <f t="shared" si="2"/>
        <v>61</v>
      </c>
      <c r="G69" s="159">
        <v>232</v>
      </c>
      <c r="H69" s="35">
        <v>12</v>
      </c>
      <c r="I69" s="372">
        <f t="shared" si="3"/>
        <v>360</v>
      </c>
      <c r="J69" s="373">
        <f t="shared" si="4"/>
        <v>64.444444444444443</v>
      </c>
      <c r="K69" s="374">
        <f t="shared" si="5"/>
        <v>3.8032786885245899</v>
      </c>
      <c r="L69" s="58">
        <v>10</v>
      </c>
      <c r="N69" s="1169"/>
      <c r="O69" s="1170"/>
      <c r="P69" s="1171"/>
      <c r="Q69" s="1151"/>
      <c r="R69" s="1152"/>
      <c r="S69" s="1153"/>
    </row>
    <row r="70" spans="1:19" x14ac:dyDescent="0.25">
      <c r="A70" s="56" t="s">
        <v>134</v>
      </c>
      <c r="B70" s="162">
        <v>165</v>
      </c>
      <c r="C70" s="163">
        <v>108</v>
      </c>
      <c r="D70" s="164">
        <v>0</v>
      </c>
      <c r="E70" s="164">
        <v>28</v>
      </c>
      <c r="F70" s="409">
        <f t="shared" si="2"/>
        <v>136</v>
      </c>
      <c r="G70" s="159">
        <v>838</v>
      </c>
      <c r="H70" s="35">
        <v>30</v>
      </c>
      <c r="I70" s="372">
        <f t="shared" si="3"/>
        <v>900</v>
      </c>
      <c r="J70" s="373">
        <f t="shared" si="4"/>
        <v>93.111111111111114</v>
      </c>
      <c r="K70" s="374">
        <f t="shared" si="5"/>
        <v>6.1617647058823533</v>
      </c>
      <c r="L70" s="58">
        <v>29</v>
      </c>
      <c r="N70" s="1169"/>
      <c r="O70" s="1170"/>
      <c r="P70" s="1171"/>
      <c r="Q70" s="1151"/>
      <c r="R70" s="1152"/>
      <c r="S70" s="1153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4">
        <v>0</v>
      </c>
      <c r="F71" s="409">
        <f t="shared" si="2"/>
        <v>0</v>
      </c>
      <c r="G71" s="159">
        <v>0</v>
      </c>
      <c r="H71" s="35">
        <v>0</v>
      </c>
      <c r="I71" s="372">
        <f t="shared" si="3"/>
        <v>0</v>
      </c>
      <c r="J71" s="373">
        <f t="shared" si="4"/>
        <v>0</v>
      </c>
      <c r="K71" s="374">
        <f t="shared" si="5"/>
        <v>0</v>
      </c>
      <c r="L71" s="58">
        <v>0</v>
      </c>
      <c r="N71" s="1172"/>
      <c r="O71" s="1173"/>
      <c r="P71" s="1174"/>
      <c r="Q71" s="1154"/>
      <c r="R71" s="1155"/>
      <c r="S71" s="1156"/>
    </row>
    <row r="72" spans="1:19" ht="15.75" thickBot="1" x14ac:dyDescent="0.3">
      <c r="A72" s="56" t="s">
        <v>136</v>
      </c>
      <c r="B72" s="162">
        <v>0</v>
      </c>
      <c r="C72" s="163">
        <v>0</v>
      </c>
      <c r="D72" s="164">
        <v>0</v>
      </c>
      <c r="E72" s="164">
        <v>0</v>
      </c>
      <c r="F72" s="409">
        <f t="shared" si="2"/>
        <v>0</v>
      </c>
      <c r="G72" s="159">
        <v>0</v>
      </c>
      <c r="H72" s="35">
        <v>0</v>
      </c>
      <c r="I72" s="372">
        <f t="shared" si="3"/>
        <v>0</v>
      </c>
      <c r="J72" s="373">
        <f t="shared" si="4"/>
        <v>0</v>
      </c>
      <c r="K72" s="374">
        <f t="shared" si="5"/>
        <v>0</v>
      </c>
      <c r="L72" s="58">
        <v>0</v>
      </c>
      <c r="O72" s="939"/>
    </row>
    <row r="73" spans="1:19" x14ac:dyDescent="0.25">
      <c r="A73" s="56" t="s">
        <v>137</v>
      </c>
      <c r="B73" s="162">
        <v>0</v>
      </c>
      <c r="C73" s="163">
        <v>0</v>
      </c>
      <c r="D73" s="164">
        <v>0</v>
      </c>
      <c r="E73" s="164">
        <v>0</v>
      </c>
      <c r="F73" s="409">
        <f t="shared" si="2"/>
        <v>0</v>
      </c>
      <c r="G73" s="159">
        <v>0</v>
      </c>
      <c r="H73" s="35">
        <v>0</v>
      </c>
      <c r="I73" s="372">
        <f t="shared" si="3"/>
        <v>0</v>
      </c>
      <c r="J73" s="373">
        <f t="shared" si="4"/>
        <v>0</v>
      </c>
      <c r="K73" s="374">
        <f t="shared" si="5"/>
        <v>0</v>
      </c>
      <c r="L73" s="58">
        <v>0</v>
      </c>
      <c r="N73" s="1148" t="s">
        <v>830</v>
      </c>
      <c r="O73" s="1149"/>
      <c r="P73" s="1150"/>
      <c r="Q73" s="1157" t="s">
        <v>834</v>
      </c>
      <c r="R73" s="1158"/>
      <c r="S73" s="1159"/>
    </row>
    <row r="74" spans="1:19" x14ac:dyDescent="0.25">
      <c r="A74" s="56" t="s">
        <v>138</v>
      </c>
      <c r="B74" s="162">
        <v>0</v>
      </c>
      <c r="C74" s="163">
        <v>0</v>
      </c>
      <c r="D74" s="164">
        <v>0</v>
      </c>
      <c r="E74" s="164">
        <v>0</v>
      </c>
      <c r="F74" s="409">
        <f t="shared" si="2"/>
        <v>0</v>
      </c>
      <c r="G74" s="159">
        <v>0</v>
      </c>
      <c r="H74" s="35">
        <v>0</v>
      </c>
      <c r="I74" s="372">
        <f t="shared" si="3"/>
        <v>0</v>
      </c>
      <c r="J74" s="373">
        <f t="shared" si="4"/>
        <v>0</v>
      </c>
      <c r="K74" s="374">
        <f t="shared" si="5"/>
        <v>0</v>
      </c>
      <c r="L74" s="58">
        <v>0</v>
      </c>
      <c r="N74" s="1151"/>
      <c r="O74" s="1152"/>
      <c r="P74" s="1153"/>
      <c r="Q74" s="1160"/>
      <c r="R74" s="1161"/>
      <c r="S74" s="1162"/>
    </row>
    <row r="75" spans="1:19" ht="15.75" thickBot="1" x14ac:dyDescent="0.3">
      <c r="A75" s="56" t="s">
        <v>139</v>
      </c>
      <c r="B75" s="162">
        <v>0</v>
      </c>
      <c r="C75" s="163">
        <v>0</v>
      </c>
      <c r="D75" s="164">
        <v>0</v>
      </c>
      <c r="E75" s="164">
        <v>0</v>
      </c>
      <c r="F75" s="409">
        <f t="shared" si="2"/>
        <v>0</v>
      </c>
      <c r="G75" s="159">
        <v>0</v>
      </c>
      <c r="H75" s="35">
        <v>0</v>
      </c>
      <c r="I75" s="372">
        <f t="shared" si="3"/>
        <v>0</v>
      </c>
      <c r="J75" s="373">
        <f t="shared" si="4"/>
        <v>0</v>
      </c>
      <c r="K75" s="374">
        <f t="shared" si="5"/>
        <v>0</v>
      </c>
      <c r="L75" s="58">
        <v>0</v>
      </c>
      <c r="N75" s="1154"/>
      <c r="O75" s="1155"/>
      <c r="P75" s="1156"/>
      <c r="Q75" s="1163"/>
      <c r="R75" s="1164"/>
      <c r="S75" s="1165"/>
    </row>
    <row r="76" spans="1:19" x14ac:dyDescent="0.25">
      <c r="A76" s="56" t="s">
        <v>140</v>
      </c>
      <c r="B76" s="162">
        <v>168</v>
      </c>
      <c r="C76" s="163">
        <v>134</v>
      </c>
      <c r="D76" s="164">
        <v>0</v>
      </c>
      <c r="E76" s="164">
        <v>4</v>
      </c>
      <c r="F76" s="409">
        <f t="shared" si="2"/>
        <v>138</v>
      </c>
      <c r="G76" s="159">
        <v>602</v>
      </c>
      <c r="H76" s="35">
        <v>36</v>
      </c>
      <c r="I76" s="372">
        <f t="shared" si="3"/>
        <v>1080</v>
      </c>
      <c r="J76" s="373">
        <f t="shared" si="4"/>
        <v>55.740740740740748</v>
      </c>
      <c r="K76" s="374">
        <f t="shared" si="5"/>
        <v>4.36231884057971</v>
      </c>
      <c r="L76" s="58">
        <v>30</v>
      </c>
      <c r="N76" s="1169" t="s">
        <v>831</v>
      </c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4">
        <v>0</v>
      </c>
      <c r="F77" s="409">
        <f t="shared" si="2"/>
        <v>0</v>
      </c>
      <c r="G77" s="159">
        <v>0</v>
      </c>
      <c r="H77" s="35">
        <v>0</v>
      </c>
      <c r="I77" s="372">
        <f t="shared" si="3"/>
        <v>0</v>
      </c>
      <c r="J77" s="373">
        <f t="shared" si="4"/>
        <v>0</v>
      </c>
      <c r="K77" s="374">
        <f t="shared" si="5"/>
        <v>0</v>
      </c>
      <c r="L77" s="58">
        <v>0</v>
      </c>
      <c r="N77" s="1169"/>
      <c r="O77" s="1170"/>
      <c r="P77" s="1171"/>
    </row>
    <row r="78" spans="1:19" x14ac:dyDescent="0.25">
      <c r="A78" s="56" t="s">
        <v>142</v>
      </c>
      <c r="B78" s="162">
        <v>16</v>
      </c>
      <c r="C78" s="163">
        <v>15</v>
      </c>
      <c r="D78" s="164">
        <v>0</v>
      </c>
      <c r="E78" s="164">
        <v>0</v>
      </c>
      <c r="F78" s="409">
        <f t="shared" si="2"/>
        <v>15</v>
      </c>
      <c r="G78" s="159">
        <v>75</v>
      </c>
      <c r="H78" s="35">
        <v>1</v>
      </c>
      <c r="I78" s="372">
        <f t="shared" si="3"/>
        <v>30</v>
      </c>
      <c r="J78" s="373">
        <f t="shared" si="4"/>
        <v>250</v>
      </c>
      <c r="K78" s="374">
        <f t="shared" si="5"/>
        <v>5</v>
      </c>
      <c r="L78" s="58">
        <v>1</v>
      </c>
      <c r="N78" s="1169"/>
      <c r="O78" s="1170"/>
      <c r="P78" s="1171"/>
    </row>
    <row r="79" spans="1:19" ht="15.75" thickBot="1" x14ac:dyDescent="0.3">
      <c r="A79" s="56" t="s">
        <v>143</v>
      </c>
      <c r="B79" s="162">
        <v>0</v>
      </c>
      <c r="C79" s="163">
        <v>0</v>
      </c>
      <c r="D79" s="164">
        <v>0</v>
      </c>
      <c r="E79" s="164">
        <v>0</v>
      </c>
      <c r="F79" s="409">
        <f t="shared" si="2"/>
        <v>0</v>
      </c>
      <c r="G79" s="159">
        <v>0</v>
      </c>
      <c r="H79" s="35">
        <v>0</v>
      </c>
      <c r="I79" s="372">
        <f t="shared" si="3"/>
        <v>0</v>
      </c>
      <c r="J79" s="373">
        <f t="shared" si="4"/>
        <v>0</v>
      </c>
      <c r="K79" s="374">
        <f t="shared" si="5"/>
        <v>0</v>
      </c>
      <c r="L79" s="58">
        <v>0</v>
      </c>
      <c r="N79" s="1172"/>
      <c r="O79" s="1173"/>
      <c r="P79" s="1174"/>
    </row>
    <row r="80" spans="1:19" x14ac:dyDescent="0.25">
      <c r="A80" s="56" t="s">
        <v>144</v>
      </c>
      <c r="B80" s="162">
        <v>0</v>
      </c>
      <c r="C80" s="163">
        <v>0</v>
      </c>
      <c r="D80" s="164">
        <v>0</v>
      </c>
      <c r="E80" s="164">
        <v>0</v>
      </c>
      <c r="F80" s="409">
        <f t="shared" si="2"/>
        <v>0</v>
      </c>
      <c r="G80" s="159">
        <v>0</v>
      </c>
      <c r="H80" s="35">
        <v>0</v>
      </c>
      <c r="I80" s="372">
        <f t="shared" si="3"/>
        <v>0</v>
      </c>
      <c r="J80" s="373">
        <f t="shared" si="4"/>
        <v>0</v>
      </c>
      <c r="K80" s="374">
        <f t="shared" si="5"/>
        <v>0</v>
      </c>
      <c r="L80" s="58">
        <v>0</v>
      </c>
      <c r="N80" s="1148" t="s">
        <v>832</v>
      </c>
      <c r="O80" s="1149"/>
      <c r="P80" s="1150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4">
        <v>0</v>
      </c>
      <c r="F81" s="409">
        <f t="shared" si="2"/>
        <v>0</v>
      </c>
      <c r="G81" s="159">
        <v>0</v>
      </c>
      <c r="H81" s="35">
        <v>0</v>
      </c>
      <c r="I81" s="372">
        <f t="shared" si="3"/>
        <v>0</v>
      </c>
      <c r="J81" s="373">
        <f t="shared" si="4"/>
        <v>0</v>
      </c>
      <c r="K81" s="374">
        <f t="shared" si="5"/>
        <v>0</v>
      </c>
      <c r="L81" s="58">
        <v>0</v>
      </c>
      <c r="N81" s="1151"/>
      <c r="O81" s="1152"/>
      <c r="P81" s="1153"/>
    </row>
    <row r="82" spans="1:18" x14ac:dyDescent="0.25">
      <c r="A82" s="56" t="s">
        <v>146</v>
      </c>
      <c r="B82" s="162">
        <v>33</v>
      </c>
      <c r="C82" s="163">
        <v>15</v>
      </c>
      <c r="D82" s="164">
        <v>0</v>
      </c>
      <c r="E82" s="164">
        <v>15</v>
      </c>
      <c r="F82" s="409">
        <f t="shared" si="2"/>
        <v>30</v>
      </c>
      <c r="G82" s="159">
        <v>194</v>
      </c>
      <c r="H82" s="35">
        <v>3</v>
      </c>
      <c r="I82" s="372">
        <f t="shared" si="3"/>
        <v>90</v>
      </c>
      <c r="J82" s="373">
        <f t="shared" si="4"/>
        <v>215.55555555555554</v>
      </c>
      <c r="K82" s="374">
        <f t="shared" si="5"/>
        <v>6.4666666666666668</v>
      </c>
      <c r="L82" s="58">
        <v>3</v>
      </c>
      <c r="N82" s="1151"/>
      <c r="O82" s="1152"/>
      <c r="P82" s="1153"/>
    </row>
    <row r="83" spans="1:18" ht="15.75" thickBot="1" x14ac:dyDescent="0.3">
      <c r="A83" s="56" t="s">
        <v>147</v>
      </c>
      <c r="B83" s="162">
        <v>11</v>
      </c>
      <c r="C83" s="163">
        <v>9</v>
      </c>
      <c r="D83" s="164">
        <v>0</v>
      </c>
      <c r="E83" s="164">
        <v>0</v>
      </c>
      <c r="F83" s="409">
        <f t="shared" si="2"/>
        <v>9</v>
      </c>
      <c r="G83" s="159">
        <v>66</v>
      </c>
      <c r="H83" s="35">
        <v>6</v>
      </c>
      <c r="I83" s="372">
        <f t="shared" si="3"/>
        <v>180</v>
      </c>
      <c r="J83" s="373">
        <f t="shared" si="4"/>
        <v>36.666666666666664</v>
      </c>
      <c r="K83" s="374">
        <f t="shared" si="5"/>
        <v>7.333333333333333</v>
      </c>
      <c r="L83" s="58">
        <v>2</v>
      </c>
      <c r="N83" s="1154"/>
      <c r="O83" s="1155"/>
      <c r="P83" s="1156"/>
    </row>
    <row r="84" spans="1:18" x14ac:dyDescent="0.25">
      <c r="A84" s="56" t="s">
        <v>148</v>
      </c>
      <c r="B84" s="162">
        <v>30</v>
      </c>
      <c r="C84" s="163">
        <v>5</v>
      </c>
      <c r="D84" s="164">
        <v>0</v>
      </c>
      <c r="E84" s="164">
        <v>18</v>
      </c>
      <c r="F84" s="409">
        <f t="shared" si="2"/>
        <v>23</v>
      </c>
      <c r="G84" s="159">
        <v>113</v>
      </c>
      <c r="H84" s="35">
        <v>11</v>
      </c>
      <c r="I84" s="372">
        <f t="shared" si="3"/>
        <v>330</v>
      </c>
      <c r="J84" s="373">
        <f t="shared" si="4"/>
        <v>34.242424242424242</v>
      </c>
      <c r="K84" s="374">
        <f t="shared" si="5"/>
        <v>4.9130434782608692</v>
      </c>
      <c r="L84" s="58">
        <v>7</v>
      </c>
    </row>
    <row r="85" spans="1:18" x14ac:dyDescent="0.25">
      <c r="A85" s="56" t="s">
        <v>149</v>
      </c>
      <c r="B85" s="162">
        <v>24</v>
      </c>
      <c r="C85" s="163">
        <v>17</v>
      </c>
      <c r="D85" s="164">
        <v>0</v>
      </c>
      <c r="E85" s="164">
        <v>1</v>
      </c>
      <c r="F85" s="409">
        <f t="shared" si="2"/>
        <v>18</v>
      </c>
      <c r="G85" s="159">
        <v>117</v>
      </c>
      <c r="H85" s="35">
        <v>14</v>
      </c>
      <c r="I85" s="372">
        <f t="shared" si="3"/>
        <v>420</v>
      </c>
      <c r="J85" s="373">
        <f t="shared" si="4"/>
        <v>27.857142857142858</v>
      </c>
      <c r="K85" s="374">
        <f t="shared" si="5"/>
        <v>6.5</v>
      </c>
      <c r="L85" s="58">
        <v>6</v>
      </c>
    </row>
    <row r="86" spans="1:18" ht="15.75" thickBot="1" x14ac:dyDescent="0.3">
      <c r="A86" s="411" t="s">
        <v>6</v>
      </c>
      <c r="B86" s="412">
        <f t="shared" ref="B86:H86" si="6">SUM(B66:B85)</f>
        <v>714</v>
      </c>
      <c r="C86" s="413">
        <f t="shared" si="6"/>
        <v>539</v>
      </c>
      <c r="D86" s="410">
        <f t="shared" si="6"/>
        <v>0</v>
      </c>
      <c r="E86" s="410">
        <f t="shared" si="6"/>
        <v>66</v>
      </c>
      <c r="F86" s="410">
        <f t="shared" si="6"/>
        <v>605</v>
      </c>
      <c r="G86" s="414">
        <f t="shared" si="6"/>
        <v>2902</v>
      </c>
      <c r="H86" s="410">
        <f t="shared" si="6"/>
        <v>153</v>
      </c>
      <c r="I86" s="410">
        <f>IFERROR(SUM(H86*$N$66),0)</f>
        <v>4590</v>
      </c>
      <c r="J86" s="410">
        <f>IFERROR(SUM(G86/I86)*100,0)</f>
        <v>63.224400871459693</v>
      </c>
      <c r="K86" s="410">
        <f>IFERROR(SUM(G86/F86),0)</f>
        <v>4.796694214876033</v>
      </c>
      <c r="L86" s="415">
        <f>SUM(L66:L85)</f>
        <v>109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368" t="s">
        <v>735</v>
      </c>
      <c r="B89" s="1369"/>
      <c r="C89" s="1360" t="s">
        <v>733</v>
      </c>
      <c r="D89" s="1361"/>
      <c r="E89" s="1361"/>
      <c r="F89" s="1361"/>
      <c r="G89" s="1361"/>
      <c r="H89" s="1361"/>
      <c r="I89" s="1361"/>
      <c r="J89" s="1362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370"/>
      <c r="B90" s="1371"/>
      <c r="C90" s="416" t="s">
        <v>161</v>
      </c>
      <c r="D90" s="417" t="s">
        <v>49</v>
      </c>
      <c r="E90" s="417" t="s">
        <v>50</v>
      </c>
      <c r="F90" s="417" t="s">
        <v>51</v>
      </c>
      <c r="G90" s="417" t="s">
        <v>52</v>
      </c>
      <c r="H90" s="417" t="s">
        <v>53</v>
      </c>
      <c r="I90" s="418" t="s">
        <v>54</v>
      </c>
      <c r="J90" s="419" t="s">
        <v>162</v>
      </c>
      <c r="K90" s="420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351" t="s">
        <v>41</v>
      </c>
      <c r="B91" s="72" t="s">
        <v>731</v>
      </c>
      <c r="C91" s="73">
        <v>0</v>
      </c>
      <c r="D91" s="74">
        <v>10</v>
      </c>
      <c r="E91" s="74">
        <v>17</v>
      </c>
      <c r="F91" s="74">
        <v>7</v>
      </c>
      <c r="G91" s="74">
        <v>9</v>
      </c>
      <c r="H91" s="74">
        <v>3</v>
      </c>
      <c r="I91" s="74">
        <v>2</v>
      </c>
      <c r="J91" s="61">
        <v>0</v>
      </c>
      <c r="K91" s="421">
        <f t="shared" ref="K91:K99" si="7">SUM(J91+I91+H91+G91+F91+E91+D91+C91)</f>
        <v>48</v>
      </c>
      <c r="L91" s="6"/>
      <c r="M91" s="6"/>
      <c r="N91" s="6"/>
      <c r="O91" s="6"/>
      <c r="P91" s="6"/>
      <c r="Q91" s="6"/>
      <c r="R91" s="6"/>
    </row>
    <row r="92" spans="1:18" x14ac:dyDescent="0.25">
      <c r="A92" s="1352"/>
      <c r="B92" s="68" t="s">
        <v>730</v>
      </c>
      <c r="C92" s="70">
        <v>0</v>
      </c>
      <c r="D92" s="67">
        <v>12</v>
      </c>
      <c r="E92" s="67">
        <v>22</v>
      </c>
      <c r="F92" s="67">
        <v>18</v>
      </c>
      <c r="G92" s="67">
        <v>11</v>
      </c>
      <c r="H92" s="67">
        <v>5</v>
      </c>
      <c r="I92" s="67">
        <v>0</v>
      </c>
      <c r="J92" s="71">
        <v>0</v>
      </c>
      <c r="K92" s="422">
        <f t="shared" si="7"/>
        <v>68</v>
      </c>
    </row>
    <row r="93" spans="1:18" ht="15.75" thickBot="1" x14ac:dyDescent="0.3">
      <c r="A93" s="1353"/>
      <c r="B93" s="425" t="s">
        <v>6</v>
      </c>
      <c r="C93" s="426">
        <f t="shared" ref="C93:J93" si="8">SUM(C91:C92)</f>
        <v>0</v>
      </c>
      <c r="D93" s="427">
        <f t="shared" si="8"/>
        <v>22</v>
      </c>
      <c r="E93" s="427">
        <f t="shared" si="8"/>
        <v>39</v>
      </c>
      <c r="F93" s="427">
        <f t="shared" si="8"/>
        <v>25</v>
      </c>
      <c r="G93" s="427">
        <f t="shared" si="8"/>
        <v>20</v>
      </c>
      <c r="H93" s="427">
        <f t="shared" si="8"/>
        <v>8</v>
      </c>
      <c r="I93" s="427">
        <f t="shared" si="8"/>
        <v>2</v>
      </c>
      <c r="J93" s="428">
        <f t="shared" si="8"/>
        <v>0</v>
      </c>
      <c r="K93" s="423">
        <f t="shared" si="7"/>
        <v>116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1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6">
        <v>0</v>
      </c>
      <c r="K94" s="424">
        <f t="shared" si="7"/>
        <v>1</v>
      </c>
    </row>
    <row r="95" spans="1:18" x14ac:dyDescent="0.25">
      <c r="A95" s="1363" t="s">
        <v>55</v>
      </c>
      <c r="B95" s="60" t="s">
        <v>728</v>
      </c>
      <c r="C95" s="73">
        <v>0</v>
      </c>
      <c r="D95" s="74">
        <v>23</v>
      </c>
      <c r="E95" s="74">
        <v>39</v>
      </c>
      <c r="F95" s="74">
        <v>25</v>
      </c>
      <c r="G95" s="74">
        <v>20</v>
      </c>
      <c r="H95" s="74">
        <v>8</v>
      </c>
      <c r="I95" s="74">
        <v>2</v>
      </c>
      <c r="J95" s="61">
        <v>0</v>
      </c>
      <c r="K95" s="421">
        <v>116</v>
      </c>
    </row>
    <row r="96" spans="1:18" x14ac:dyDescent="0.25">
      <c r="A96" s="1364"/>
      <c r="B96" s="131" t="s">
        <v>727</v>
      </c>
      <c r="C96" s="70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71">
        <v>0</v>
      </c>
      <c r="K96" s="422">
        <f t="shared" si="7"/>
        <v>0</v>
      </c>
    </row>
    <row r="97" spans="1:18" ht="15.75" thickBot="1" x14ac:dyDescent="0.3">
      <c r="A97" s="1365"/>
      <c r="B97" s="429" t="s">
        <v>6</v>
      </c>
      <c r="C97" s="430">
        <f t="shared" ref="C97:I97" si="9">SUM(C94:C96)</f>
        <v>0</v>
      </c>
      <c r="D97" s="431">
        <v>23</v>
      </c>
      <c r="E97" s="431">
        <f t="shared" si="9"/>
        <v>39</v>
      </c>
      <c r="F97" s="431">
        <f t="shared" si="9"/>
        <v>25</v>
      </c>
      <c r="G97" s="431">
        <f t="shared" si="9"/>
        <v>20</v>
      </c>
      <c r="H97" s="431">
        <f t="shared" si="9"/>
        <v>8</v>
      </c>
      <c r="I97" s="431">
        <f t="shared" si="9"/>
        <v>2</v>
      </c>
      <c r="J97" s="432">
        <v>0</v>
      </c>
      <c r="K97" s="423">
        <v>116</v>
      </c>
      <c r="R97" s="18"/>
    </row>
    <row r="98" spans="1:18" x14ac:dyDescent="0.25">
      <c r="A98" s="75"/>
      <c r="B98" s="72" t="s">
        <v>726</v>
      </c>
      <c r="C98" s="73">
        <v>0</v>
      </c>
      <c r="D98" s="74">
        <v>7</v>
      </c>
      <c r="E98" s="74">
        <v>11</v>
      </c>
      <c r="F98" s="74">
        <v>8</v>
      </c>
      <c r="G98" s="74">
        <v>4</v>
      </c>
      <c r="H98" s="74">
        <v>3</v>
      </c>
      <c r="I98" s="74">
        <v>4</v>
      </c>
      <c r="J98" s="61">
        <v>1</v>
      </c>
      <c r="K98" s="421">
        <f t="shared" si="7"/>
        <v>38</v>
      </c>
    </row>
    <row r="99" spans="1:18" ht="15.75" thickBot="1" x14ac:dyDescent="0.3">
      <c r="A99" s="76"/>
      <c r="B99" s="77" t="s">
        <v>732</v>
      </c>
      <c r="C99" s="32">
        <v>0</v>
      </c>
      <c r="D99" s="63">
        <v>1</v>
      </c>
      <c r="E99" s="63">
        <v>1</v>
      </c>
      <c r="F99" s="63">
        <v>2</v>
      </c>
      <c r="G99" s="63">
        <v>2</v>
      </c>
      <c r="H99" s="63">
        <v>2</v>
      </c>
      <c r="I99" s="63">
        <v>0</v>
      </c>
      <c r="J99" s="62">
        <v>0</v>
      </c>
      <c r="K99" s="423">
        <f t="shared" si="7"/>
        <v>8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347" t="s">
        <v>62</v>
      </c>
      <c r="B107" s="1348"/>
      <c r="C107" s="1348"/>
      <c r="D107" s="1348"/>
      <c r="E107" s="1348"/>
      <c r="F107" s="1349">
        <f>SUM(F105+F106)</f>
        <v>0</v>
      </c>
      <c r="G107" s="1350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347" t="s">
        <v>66</v>
      </c>
      <c r="B112" s="1348"/>
      <c r="C112" s="1348"/>
      <c r="D112" s="1348"/>
      <c r="E112" s="1348"/>
      <c r="F112" s="1349">
        <f>SUM(F108+F109+F110+F111)</f>
        <v>0</v>
      </c>
      <c r="G112" s="1350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80:P83"/>
    <mergeCell ref="N68:P71"/>
    <mergeCell ref="Q68:S71"/>
    <mergeCell ref="N73:P75"/>
    <mergeCell ref="Q73:S75"/>
    <mergeCell ref="N76:P79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42" priority="5" operator="equal">
      <formula>""</formula>
    </cfRule>
  </conditionalFormatting>
  <conditionalFormatting sqref="A118">
    <cfRule type="cellIs" dxfId="41" priority="4" operator="equal">
      <formula>""</formula>
    </cfRule>
  </conditionalFormatting>
  <conditionalFormatting sqref="G118">
    <cfRule type="cellIs" dxfId="40" priority="3" operator="equal">
      <formula>""</formula>
    </cfRule>
  </conditionalFormatting>
  <conditionalFormatting sqref="A115">
    <cfRule type="cellIs" dxfId="39" priority="1" operator="equal">
      <formula>""</formula>
    </cfRule>
  </conditionalFormatting>
  <hyperlinks>
    <hyperlink ref="A3" r:id="rId1"/>
  </hyperlinks>
  <pageMargins left="0.51181102362204722" right="0.39370078740157483" top="0.6692913385826772" bottom="0.62992125984251968" header="0.31496062992125984" footer="0.31496062992125984"/>
  <pageSetup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DFA9E5"/>
  </sheetPr>
  <dimension ref="A1:S121"/>
  <sheetViews>
    <sheetView showGridLines="0" showRowColHeaders="0" topLeftCell="A39" zoomScale="115" zoomScaleNormal="115" zoomScalePageLayoutView="60" workbookViewId="0">
      <selection activeCell="J33" sqref="J33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777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423" t="s">
        <v>1</v>
      </c>
      <c r="B11" s="433" t="s">
        <v>2</v>
      </c>
      <c r="C11" s="434" t="s">
        <v>724</v>
      </c>
      <c r="D11" s="1425" t="s">
        <v>3</v>
      </c>
      <c r="E11" s="238"/>
      <c r="F11" s="1427" t="s">
        <v>725</v>
      </c>
      <c r="G11" s="1428"/>
      <c r="H11" s="1428"/>
      <c r="I11" s="1429"/>
      <c r="J11" s="441" t="s">
        <v>4</v>
      </c>
      <c r="K11" s="442" t="s">
        <v>5</v>
      </c>
      <c r="L11" s="1431" t="s">
        <v>6</v>
      </c>
      <c r="N11" s="1114"/>
      <c r="O11" s="1114"/>
      <c r="P11" s="1114"/>
      <c r="Q11" s="1114"/>
    </row>
    <row r="12" spans="1:17" ht="15.75" customHeight="1" thickBot="1" x14ac:dyDescent="0.3">
      <c r="A12" s="1424"/>
      <c r="B12" s="435" t="s">
        <v>7</v>
      </c>
      <c r="C12" s="436" t="s">
        <v>8</v>
      </c>
      <c r="D12" s="1426"/>
      <c r="E12" s="238"/>
      <c r="F12" s="1430"/>
      <c r="G12" s="1411"/>
      <c r="H12" s="1411"/>
      <c r="I12" s="1412"/>
      <c r="J12" s="443" t="s">
        <v>9</v>
      </c>
      <c r="K12" s="444" t="s">
        <v>10</v>
      </c>
      <c r="L12" s="1432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437">
        <f>SUM(C13+B13)</f>
        <v>0</v>
      </c>
      <c r="E13" s="239"/>
      <c r="F13" s="1045" t="s">
        <v>11</v>
      </c>
      <c r="G13" s="1046"/>
      <c r="H13" s="1046"/>
      <c r="I13" s="1047"/>
      <c r="J13" s="114">
        <v>420</v>
      </c>
      <c r="K13" s="114">
        <v>0</v>
      </c>
      <c r="L13" s="445">
        <f>SUM(K13+J13)</f>
        <v>420</v>
      </c>
    </row>
    <row r="14" spans="1:17" x14ac:dyDescent="0.25">
      <c r="A14" s="13" t="s">
        <v>692</v>
      </c>
      <c r="B14" s="36">
        <v>95</v>
      </c>
      <c r="C14" s="36">
        <v>775</v>
      </c>
      <c r="D14" s="438">
        <f t="shared" ref="D14:D51" si="0">SUM(C14+B14)</f>
        <v>870</v>
      </c>
      <c r="E14" s="238"/>
      <c r="F14" s="1045" t="s">
        <v>12</v>
      </c>
      <c r="G14" s="1046"/>
      <c r="H14" s="1046"/>
      <c r="I14" s="1047"/>
      <c r="J14" s="114">
        <v>771</v>
      </c>
      <c r="K14" s="114">
        <v>1847</v>
      </c>
      <c r="L14" s="445">
        <f t="shared" ref="L14:L33" si="1">SUM(K14+J14)</f>
        <v>2618</v>
      </c>
    </row>
    <row r="15" spans="1:17" x14ac:dyDescent="0.25">
      <c r="A15" s="13" t="s">
        <v>693</v>
      </c>
      <c r="B15" s="36">
        <v>88</v>
      </c>
      <c r="C15" s="36">
        <v>798</v>
      </c>
      <c r="D15" s="438">
        <f t="shared" si="0"/>
        <v>886</v>
      </c>
      <c r="E15" s="238"/>
      <c r="F15" s="1029" t="s">
        <v>13</v>
      </c>
      <c r="G15" s="1030"/>
      <c r="H15" s="1030"/>
      <c r="I15" s="1030"/>
      <c r="J15" s="114">
        <v>290</v>
      </c>
      <c r="K15" s="114">
        <v>912</v>
      </c>
      <c r="L15" s="445">
        <f t="shared" si="1"/>
        <v>1202</v>
      </c>
    </row>
    <row r="16" spans="1:17" x14ac:dyDescent="0.25">
      <c r="A16" s="13" t="s">
        <v>694</v>
      </c>
      <c r="B16" s="36">
        <v>28</v>
      </c>
      <c r="C16" s="36">
        <v>463</v>
      </c>
      <c r="D16" s="438">
        <f t="shared" si="0"/>
        <v>491</v>
      </c>
      <c r="E16" s="238"/>
      <c r="F16" s="1029" t="s">
        <v>14</v>
      </c>
      <c r="G16" s="1030"/>
      <c r="H16" s="1030"/>
      <c r="I16" s="1030"/>
      <c r="J16" s="114">
        <v>240</v>
      </c>
      <c r="K16" s="114">
        <v>441</v>
      </c>
      <c r="L16" s="445">
        <f t="shared" si="1"/>
        <v>681</v>
      </c>
    </row>
    <row r="17" spans="1:12" x14ac:dyDescent="0.25">
      <c r="A17" s="13" t="s">
        <v>695</v>
      </c>
      <c r="B17" s="36">
        <v>247</v>
      </c>
      <c r="C17" s="36">
        <v>242</v>
      </c>
      <c r="D17" s="438">
        <f t="shared" si="0"/>
        <v>489</v>
      </c>
      <c r="E17" s="238"/>
      <c r="F17" s="1029" t="s">
        <v>15</v>
      </c>
      <c r="G17" s="1030"/>
      <c r="H17" s="1030"/>
      <c r="I17" s="1030"/>
      <c r="J17" s="114">
        <v>0</v>
      </c>
      <c r="K17" s="114">
        <v>0</v>
      </c>
      <c r="L17" s="445">
        <f t="shared" si="1"/>
        <v>0</v>
      </c>
    </row>
    <row r="18" spans="1:12" x14ac:dyDescent="0.25">
      <c r="A18" s="13" t="s">
        <v>786</v>
      </c>
      <c r="B18" s="36">
        <v>426</v>
      </c>
      <c r="C18" s="36">
        <v>492</v>
      </c>
      <c r="D18" s="438">
        <f t="shared" si="0"/>
        <v>918</v>
      </c>
      <c r="E18" s="238"/>
      <c r="F18" s="1045" t="s">
        <v>16</v>
      </c>
      <c r="G18" s="1046"/>
      <c r="H18" s="1046"/>
      <c r="I18" s="1046"/>
      <c r="J18" s="114">
        <v>0</v>
      </c>
      <c r="K18" s="114">
        <v>0</v>
      </c>
      <c r="L18" s="445">
        <f t="shared" si="1"/>
        <v>0</v>
      </c>
    </row>
    <row r="19" spans="1:12" x14ac:dyDescent="0.25">
      <c r="A19" s="13" t="s">
        <v>696</v>
      </c>
      <c r="B19" s="36">
        <v>162</v>
      </c>
      <c r="C19" s="36">
        <v>324</v>
      </c>
      <c r="D19" s="438">
        <f t="shared" si="0"/>
        <v>486</v>
      </c>
      <c r="E19" s="238"/>
      <c r="F19" s="1045" t="s">
        <v>17</v>
      </c>
      <c r="G19" s="1046"/>
      <c r="H19" s="1046"/>
      <c r="I19" s="1047"/>
      <c r="J19" s="114">
        <v>0</v>
      </c>
      <c r="K19" s="114">
        <v>0</v>
      </c>
      <c r="L19" s="445">
        <f t="shared" si="1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438">
        <f t="shared" si="0"/>
        <v>0</v>
      </c>
      <c r="E20" s="238"/>
      <c r="F20" s="1045" t="s">
        <v>18</v>
      </c>
      <c r="G20" s="1046"/>
      <c r="H20" s="1046"/>
      <c r="I20" s="1047"/>
      <c r="J20" s="114">
        <v>0</v>
      </c>
      <c r="K20" s="114">
        <v>0</v>
      </c>
      <c r="L20" s="445">
        <f t="shared" si="1"/>
        <v>0</v>
      </c>
    </row>
    <row r="21" spans="1:12" x14ac:dyDescent="0.25">
      <c r="A21" s="13" t="s">
        <v>698</v>
      </c>
      <c r="B21" s="36">
        <v>123</v>
      </c>
      <c r="C21" s="36">
        <v>248</v>
      </c>
      <c r="D21" s="438">
        <f t="shared" si="0"/>
        <v>371</v>
      </c>
      <c r="E21" s="238"/>
      <c r="F21" s="1045" t="s">
        <v>19</v>
      </c>
      <c r="G21" s="1046"/>
      <c r="H21" s="1046"/>
      <c r="I21" s="1047"/>
      <c r="J21" s="114">
        <v>0</v>
      </c>
      <c r="K21" s="114">
        <v>0</v>
      </c>
      <c r="L21" s="445">
        <f t="shared" si="1"/>
        <v>0</v>
      </c>
    </row>
    <row r="22" spans="1:12" x14ac:dyDescent="0.25">
      <c r="A22" s="13" t="s">
        <v>699</v>
      </c>
      <c r="B22" s="36">
        <v>55</v>
      </c>
      <c r="C22" s="36">
        <v>149</v>
      </c>
      <c r="D22" s="438">
        <f t="shared" si="0"/>
        <v>204</v>
      </c>
      <c r="E22" s="238"/>
      <c r="F22" s="1045" t="s">
        <v>20</v>
      </c>
      <c r="G22" s="1046"/>
      <c r="H22" s="1046"/>
      <c r="I22" s="1047"/>
      <c r="J22" s="114">
        <v>274</v>
      </c>
      <c r="K22" s="114">
        <v>519</v>
      </c>
      <c r="L22" s="445">
        <f t="shared" si="1"/>
        <v>793</v>
      </c>
    </row>
    <row r="23" spans="1:12" x14ac:dyDescent="0.25">
      <c r="A23" s="13" t="s">
        <v>700</v>
      </c>
      <c r="B23" s="36">
        <v>10</v>
      </c>
      <c r="C23" s="36">
        <v>191</v>
      </c>
      <c r="D23" s="438">
        <f t="shared" si="0"/>
        <v>201</v>
      </c>
      <c r="E23" s="238"/>
      <c r="F23" s="1045" t="s">
        <v>21</v>
      </c>
      <c r="G23" s="1046"/>
      <c r="H23" s="1046"/>
      <c r="I23" s="1047"/>
      <c r="J23" s="114">
        <v>30</v>
      </c>
      <c r="K23" s="114">
        <v>2</v>
      </c>
      <c r="L23" s="445">
        <f t="shared" si="1"/>
        <v>32</v>
      </c>
    </row>
    <row r="24" spans="1:12" x14ac:dyDescent="0.25">
      <c r="A24" s="13" t="s">
        <v>701</v>
      </c>
      <c r="B24" s="36">
        <v>90</v>
      </c>
      <c r="C24" s="36">
        <v>192</v>
      </c>
      <c r="D24" s="438">
        <f t="shared" si="0"/>
        <v>282</v>
      </c>
      <c r="E24" s="238"/>
      <c r="F24" s="1045" t="s">
        <v>22</v>
      </c>
      <c r="G24" s="1046"/>
      <c r="H24" s="1046"/>
      <c r="I24" s="1047"/>
      <c r="J24" s="114">
        <v>0</v>
      </c>
      <c r="K24" s="114">
        <v>0</v>
      </c>
      <c r="L24" s="445">
        <f t="shared" si="1"/>
        <v>0</v>
      </c>
    </row>
    <row r="25" spans="1:12" x14ac:dyDescent="0.25">
      <c r="A25" s="13" t="s">
        <v>702</v>
      </c>
      <c r="B25" s="36">
        <v>208</v>
      </c>
      <c r="C25" s="36">
        <v>536</v>
      </c>
      <c r="D25" s="438">
        <f t="shared" si="0"/>
        <v>744</v>
      </c>
      <c r="E25" s="238"/>
      <c r="F25" s="1045" t="s">
        <v>23</v>
      </c>
      <c r="G25" s="1046"/>
      <c r="H25" s="1046"/>
      <c r="I25" s="1047"/>
      <c r="J25" s="114">
        <v>0</v>
      </c>
      <c r="K25" s="114">
        <v>0</v>
      </c>
      <c r="L25" s="445">
        <f t="shared" si="1"/>
        <v>0</v>
      </c>
    </row>
    <row r="26" spans="1:12" x14ac:dyDescent="0.25">
      <c r="A26" s="13" t="s">
        <v>703</v>
      </c>
      <c r="B26" s="36">
        <v>80</v>
      </c>
      <c r="C26" s="36">
        <v>162</v>
      </c>
      <c r="D26" s="438">
        <f t="shared" si="0"/>
        <v>242</v>
      </c>
      <c r="E26" s="238"/>
      <c r="F26" s="1045" t="s">
        <v>24</v>
      </c>
      <c r="G26" s="1046"/>
      <c r="H26" s="1046"/>
      <c r="I26" s="1047"/>
      <c r="J26" s="114">
        <v>0</v>
      </c>
      <c r="K26" s="114">
        <v>0</v>
      </c>
      <c r="L26" s="445">
        <f t="shared" si="1"/>
        <v>0</v>
      </c>
    </row>
    <row r="27" spans="1:12" x14ac:dyDescent="0.25">
      <c r="A27" s="13" t="s">
        <v>704</v>
      </c>
      <c r="B27" s="36">
        <v>41</v>
      </c>
      <c r="C27" s="36">
        <v>61</v>
      </c>
      <c r="D27" s="438">
        <f t="shared" si="0"/>
        <v>102</v>
      </c>
      <c r="E27" s="238"/>
      <c r="F27" s="1045" t="s">
        <v>25</v>
      </c>
      <c r="G27" s="1046"/>
      <c r="H27" s="1046"/>
      <c r="I27" s="1047"/>
      <c r="J27" s="114">
        <v>0</v>
      </c>
      <c r="K27" s="114">
        <v>0</v>
      </c>
      <c r="L27" s="445">
        <f t="shared" si="1"/>
        <v>0</v>
      </c>
    </row>
    <row r="28" spans="1:12" x14ac:dyDescent="0.25">
      <c r="A28" s="13" t="s">
        <v>705</v>
      </c>
      <c r="B28" s="36">
        <v>0</v>
      </c>
      <c r="C28" s="36">
        <v>149</v>
      </c>
      <c r="D28" s="438">
        <f t="shared" si="0"/>
        <v>149</v>
      </c>
      <c r="E28" s="238"/>
      <c r="F28" s="1045" t="s">
        <v>26</v>
      </c>
      <c r="G28" s="1046"/>
      <c r="H28" s="1046"/>
      <c r="I28" s="1047"/>
      <c r="J28" s="114">
        <v>0</v>
      </c>
      <c r="K28" s="114">
        <v>0</v>
      </c>
      <c r="L28" s="445">
        <f t="shared" si="1"/>
        <v>0</v>
      </c>
    </row>
    <row r="29" spans="1:12" x14ac:dyDescent="0.25">
      <c r="A29" s="13" t="s">
        <v>706</v>
      </c>
      <c r="B29" s="36">
        <v>94</v>
      </c>
      <c r="C29" s="36">
        <v>143</v>
      </c>
      <c r="D29" s="438">
        <f t="shared" si="0"/>
        <v>237</v>
      </c>
      <c r="E29" s="238"/>
      <c r="F29" s="1045" t="s">
        <v>27</v>
      </c>
      <c r="G29" s="1046"/>
      <c r="H29" s="1046"/>
      <c r="I29" s="1047"/>
      <c r="J29" s="143"/>
      <c r="K29" s="36">
        <v>199</v>
      </c>
      <c r="L29" s="445">
        <f t="shared" si="1"/>
        <v>199</v>
      </c>
    </row>
    <row r="30" spans="1:12" x14ac:dyDescent="0.25">
      <c r="A30" s="13" t="s">
        <v>707</v>
      </c>
      <c r="B30" s="36">
        <v>0</v>
      </c>
      <c r="C30" s="36">
        <v>0</v>
      </c>
      <c r="D30" s="438">
        <f t="shared" si="0"/>
        <v>0</v>
      </c>
      <c r="E30" s="238"/>
      <c r="F30" s="1029" t="s">
        <v>28</v>
      </c>
      <c r="G30" s="1030"/>
      <c r="H30" s="1030"/>
      <c r="I30" s="1030"/>
      <c r="J30" s="115">
        <v>151</v>
      </c>
      <c r="K30" s="144"/>
      <c r="L30" s="445">
        <f t="shared" si="1"/>
        <v>151</v>
      </c>
    </row>
    <row r="31" spans="1:12" x14ac:dyDescent="0.25">
      <c r="A31" s="13" t="s">
        <v>708</v>
      </c>
      <c r="B31" s="36">
        <v>46</v>
      </c>
      <c r="C31" s="36">
        <v>370</v>
      </c>
      <c r="D31" s="438">
        <f t="shared" si="0"/>
        <v>416</v>
      </c>
      <c r="E31" s="238"/>
      <c r="F31" s="1029" t="s">
        <v>29</v>
      </c>
      <c r="G31" s="1030"/>
      <c r="H31" s="1030"/>
      <c r="I31" s="1030"/>
      <c r="J31" s="36">
        <v>6606</v>
      </c>
      <c r="K31" s="37">
        <v>16625</v>
      </c>
      <c r="L31" s="445">
        <f t="shared" si="1"/>
        <v>23231</v>
      </c>
    </row>
    <row r="32" spans="1:12" x14ac:dyDescent="0.25">
      <c r="A32" s="13" t="s">
        <v>787</v>
      </c>
      <c r="B32" s="36">
        <v>0</v>
      </c>
      <c r="C32" s="36">
        <v>0</v>
      </c>
      <c r="D32" s="438">
        <f t="shared" si="0"/>
        <v>0</v>
      </c>
      <c r="E32" s="238"/>
      <c r="F32" s="1029" t="s">
        <v>30</v>
      </c>
      <c r="G32" s="1030"/>
      <c r="H32" s="1030"/>
      <c r="I32" s="1030"/>
      <c r="J32" s="36">
        <v>0</v>
      </c>
      <c r="K32" s="36">
        <v>0</v>
      </c>
      <c r="L32" s="445">
        <f t="shared" si="1"/>
        <v>0</v>
      </c>
    </row>
    <row r="33" spans="1:17" s="17" customFormat="1" x14ac:dyDescent="0.25">
      <c r="A33" s="13" t="s">
        <v>788</v>
      </c>
      <c r="B33" s="36">
        <v>0</v>
      </c>
      <c r="C33" s="36">
        <v>13</v>
      </c>
      <c r="D33" s="438">
        <f t="shared" si="0"/>
        <v>13</v>
      </c>
      <c r="E33" s="240"/>
      <c r="F33" s="1029" t="s">
        <v>31</v>
      </c>
      <c r="G33" s="1030"/>
      <c r="H33" s="1030"/>
      <c r="I33" s="1030"/>
      <c r="J33" s="36">
        <v>0</v>
      </c>
      <c r="K33" s="36">
        <v>0</v>
      </c>
      <c r="L33" s="445">
        <f t="shared" si="1"/>
        <v>0</v>
      </c>
    </row>
    <row r="34" spans="1:17" s="17" customFormat="1" ht="15.75" thickBot="1" x14ac:dyDescent="0.3">
      <c r="A34" s="13" t="s">
        <v>789</v>
      </c>
      <c r="B34" s="36">
        <v>74</v>
      </c>
      <c r="C34" s="36">
        <v>421</v>
      </c>
      <c r="D34" s="438">
        <f t="shared" si="0"/>
        <v>495</v>
      </c>
      <c r="E34" s="240"/>
      <c r="F34" s="1107" t="s">
        <v>76</v>
      </c>
      <c r="G34" s="1108"/>
      <c r="H34" s="1108"/>
      <c r="I34" s="1108"/>
      <c r="J34" s="116">
        <v>2</v>
      </c>
      <c r="K34" s="116">
        <v>0</v>
      </c>
      <c r="L34" s="446">
        <v>2</v>
      </c>
    </row>
    <row r="35" spans="1:17" x14ac:dyDescent="0.25">
      <c r="A35" s="13" t="s">
        <v>709</v>
      </c>
      <c r="B35" s="36">
        <v>40</v>
      </c>
      <c r="C35" s="36">
        <v>423</v>
      </c>
      <c r="D35" s="438">
        <f t="shared" si="0"/>
        <v>463</v>
      </c>
      <c r="E35" s="238"/>
      <c r="F35" s="38" t="s">
        <v>32</v>
      </c>
      <c r="G35" s="39"/>
      <c r="H35" s="39"/>
      <c r="I35" s="39"/>
      <c r="J35" s="40"/>
      <c r="K35" s="40"/>
      <c r="L35" s="447">
        <v>6</v>
      </c>
    </row>
    <row r="36" spans="1:17" x14ac:dyDescent="0.25">
      <c r="A36" s="13" t="s">
        <v>710</v>
      </c>
      <c r="B36" s="36">
        <v>56</v>
      </c>
      <c r="C36" s="36">
        <v>90</v>
      </c>
      <c r="D36" s="438">
        <f t="shared" si="0"/>
        <v>146</v>
      </c>
      <c r="E36" s="238"/>
      <c r="F36" s="41" t="s">
        <v>33</v>
      </c>
      <c r="G36" s="42"/>
      <c r="H36" s="42"/>
      <c r="I36" s="42"/>
      <c r="J36" s="42"/>
      <c r="K36" s="43"/>
      <c r="L36" s="447">
        <v>206</v>
      </c>
    </row>
    <row r="37" spans="1:17" x14ac:dyDescent="0.25">
      <c r="A37" s="13" t="s">
        <v>711</v>
      </c>
      <c r="B37" s="36">
        <v>46</v>
      </c>
      <c r="C37" s="36">
        <v>102</v>
      </c>
      <c r="D37" s="438">
        <f t="shared" si="0"/>
        <v>148</v>
      </c>
      <c r="E37" s="238"/>
      <c r="F37" s="41" t="s">
        <v>34</v>
      </c>
      <c r="G37" s="42"/>
      <c r="H37" s="42"/>
      <c r="I37" s="42"/>
      <c r="J37" s="42"/>
      <c r="K37" s="43"/>
      <c r="L37" s="447">
        <v>194</v>
      </c>
    </row>
    <row r="38" spans="1:17" x14ac:dyDescent="0.25">
      <c r="A38" s="13" t="s">
        <v>712</v>
      </c>
      <c r="B38" s="36">
        <v>132</v>
      </c>
      <c r="C38" s="36">
        <v>458</v>
      </c>
      <c r="D38" s="438">
        <f t="shared" si="0"/>
        <v>590</v>
      </c>
      <c r="E38" s="238"/>
      <c r="F38" s="41" t="s">
        <v>35</v>
      </c>
      <c r="G38" s="42"/>
      <c r="H38" s="42"/>
      <c r="I38" s="42"/>
      <c r="J38" s="42"/>
      <c r="K38" s="43"/>
      <c r="L38" s="447">
        <v>0</v>
      </c>
    </row>
    <row r="39" spans="1:17" x14ac:dyDescent="0.25">
      <c r="A39" s="13" t="s">
        <v>785</v>
      </c>
      <c r="B39" s="36">
        <v>77</v>
      </c>
      <c r="C39" s="36">
        <v>394</v>
      </c>
      <c r="D39" s="438">
        <f t="shared" si="0"/>
        <v>471</v>
      </c>
      <c r="E39" s="238"/>
      <c r="F39" s="41" t="s">
        <v>36</v>
      </c>
      <c r="G39" s="42"/>
      <c r="H39" s="42"/>
      <c r="I39" s="42"/>
      <c r="J39" s="42"/>
      <c r="K39" s="43"/>
      <c r="L39" s="447">
        <v>1</v>
      </c>
    </row>
    <row r="40" spans="1:17" ht="15.75" thickBot="1" x14ac:dyDescent="0.3">
      <c r="A40" s="13" t="s">
        <v>713</v>
      </c>
      <c r="B40" s="36">
        <v>300</v>
      </c>
      <c r="C40" s="36">
        <v>255</v>
      </c>
      <c r="D40" s="438">
        <f t="shared" si="0"/>
        <v>555</v>
      </c>
      <c r="E40" s="238"/>
      <c r="F40" s="44" t="s">
        <v>37</v>
      </c>
      <c r="G40" s="45"/>
      <c r="H40" s="45"/>
      <c r="I40" s="45"/>
      <c r="J40" s="45"/>
      <c r="K40" s="46"/>
      <c r="L40" s="447">
        <v>1077</v>
      </c>
    </row>
    <row r="41" spans="1:17" ht="15.75" thickBot="1" x14ac:dyDescent="0.3">
      <c r="A41" s="13" t="s">
        <v>714</v>
      </c>
      <c r="B41" s="36">
        <v>25</v>
      </c>
      <c r="C41" s="36">
        <v>181</v>
      </c>
      <c r="D41" s="438">
        <f t="shared" si="0"/>
        <v>206</v>
      </c>
      <c r="E41" s="238"/>
      <c r="F41" s="44" t="s">
        <v>791</v>
      </c>
      <c r="G41" s="45"/>
      <c r="H41" s="45"/>
      <c r="I41" s="45"/>
      <c r="J41" s="45"/>
      <c r="K41" s="46"/>
      <c r="L41" s="447">
        <v>4</v>
      </c>
    </row>
    <row r="42" spans="1:17" ht="15.75" thickBot="1" x14ac:dyDescent="0.3">
      <c r="A42" s="13" t="s">
        <v>715</v>
      </c>
      <c r="B42" s="36">
        <v>124</v>
      </c>
      <c r="C42" s="36">
        <v>183</v>
      </c>
      <c r="D42" s="438">
        <f t="shared" si="0"/>
        <v>307</v>
      </c>
      <c r="E42" s="238"/>
      <c r="F42" s="44" t="s">
        <v>792</v>
      </c>
      <c r="G42" s="45"/>
      <c r="H42" s="45"/>
      <c r="I42" s="45"/>
      <c r="J42" s="45"/>
      <c r="K42" s="46"/>
      <c r="L42" s="447">
        <v>10</v>
      </c>
    </row>
    <row r="43" spans="1:17" ht="16.5" thickBot="1" x14ac:dyDescent="0.3">
      <c r="A43" s="13" t="s">
        <v>716</v>
      </c>
      <c r="B43" s="36">
        <v>63</v>
      </c>
      <c r="C43" s="36">
        <v>99</v>
      </c>
      <c r="D43" s="438">
        <f t="shared" si="0"/>
        <v>162</v>
      </c>
      <c r="E43" s="241"/>
      <c r="F43" s="44" t="s">
        <v>793</v>
      </c>
      <c r="G43" s="45"/>
      <c r="H43" s="45"/>
      <c r="I43" s="45"/>
      <c r="J43" s="45"/>
      <c r="K43" s="46"/>
      <c r="L43" s="447">
        <v>212</v>
      </c>
    </row>
    <row r="44" spans="1:17" ht="15.75" x14ac:dyDescent="0.25">
      <c r="A44" s="13" t="s">
        <v>717</v>
      </c>
      <c r="B44" s="36">
        <v>22</v>
      </c>
      <c r="C44" s="36">
        <v>15</v>
      </c>
      <c r="D44" s="438">
        <f t="shared" si="0"/>
        <v>37</v>
      </c>
      <c r="E44" s="241"/>
    </row>
    <row r="45" spans="1:17" ht="12" customHeight="1" thickBot="1" x14ac:dyDescent="0.35">
      <c r="A45" s="13" t="s">
        <v>718</v>
      </c>
      <c r="B45" s="36">
        <v>35</v>
      </c>
      <c r="C45" s="36">
        <v>69</v>
      </c>
      <c r="D45" s="438">
        <f t="shared" si="0"/>
        <v>104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0</v>
      </c>
      <c r="C46" s="36">
        <v>23</v>
      </c>
      <c r="D46" s="438">
        <f t="shared" si="0"/>
        <v>23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29</v>
      </c>
      <c r="C47" s="36">
        <v>69</v>
      </c>
      <c r="D47" s="438">
        <f t="shared" si="0"/>
        <v>98</v>
      </c>
      <c r="E47" s="238"/>
      <c r="F47" s="20" t="s">
        <v>150</v>
      </c>
      <c r="G47" s="33"/>
      <c r="H47" s="33"/>
      <c r="I47" s="33"/>
      <c r="J47" s="147"/>
      <c r="K47" s="148"/>
      <c r="L47" s="447">
        <v>0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0</v>
      </c>
      <c r="C48" s="36">
        <v>0</v>
      </c>
      <c r="D48" s="438">
        <f t="shared" si="0"/>
        <v>0</v>
      </c>
      <c r="E48" s="238"/>
      <c r="F48" s="20" t="s">
        <v>151</v>
      </c>
      <c r="G48" s="33"/>
      <c r="H48" s="33"/>
      <c r="I48" s="33"/>
      <c r="J48" s="147"/>
      <c r="K48" s="148"/>
      <c r="L48" s="447">
        <v>0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74</v>
      </c>
      <c r="C49" s="36">
        <v>355</v>
      </c>
      <c r="D49" s="438">
        <f t="shared" si="0"/>
        <v>429</v>
      </c>
      <c r="E49" s="238"/>
      <c r="F49" s="20" t="s">
        <v>152</v>
      </c>
      <c r="G49" s="33"/>
      <c r="H49" s="33"/>
      <c r="I49" s="33"/>
      <c r="J49" s="147"/>
      <c r="K49" s="148"/>
      <c r="L49" s="447">
        <v>0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185</v>
      </c>
      <c r="C50" s="36">
        <v>304</v>
      </c>
      <c r="D50" s="439">
        <f t="shared" si="0"/>
        <v>489</v>
      </c>
      <c r="E50" s="238"/>
      <c r="F50" s="20" t="s">
        <v>153</v>
      </c>
      <c r="G50" s="33"/>
      <c r="H50" s="33"/>
      <c r="I50" s="33"/>
      <c r="J50" s="147"/>
      <c r="K50" s="148"/>
      <c r="L50" s="447">
        <v>11</v>
      </c>
    </row>
    <row r="51" spans="1:17" ht="17.25" thickBot="1" x14ac:dyDescent="0.35">
      <c r="A51" s="112" t="s">
        <v>723</v>
      </c>
      <c r="B51" s="113">
        <f>SUM(B13:B50)</f>
        <v>3075</v>
      </c>
      <c r="C51" s="113">
        <f>SUM(C13:C50)</f>
        <v>8749</v>
      </c>
      <c r="D51" s="440">
        <f t="shared" si="0"/>
        <v>11824</v>
      </c>
      <c r="E51" s="238"/>
      <c r="F51" s="20" t="s">
        <v>154</v>
      </c>
      <c r="G51" s="33"/>
      <c r="H51" s="33"/>
      <c r="I51" s="33"/>
      <c r="J51" s="147"/>
      <c r="K51" s="148"/>
      <c r="L51" s="447">
        <v>27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5535</v>
      </c>
      <c r="E52" s="238"/>
      <c r="F52" s="20" t="s">
        <v>155</v>
      </c>
      <c r="G52" s="33"/>
      <c r="H52" s="33"/>
      <c r="I52" s="33"/>
      <c r="J52" s="147"/>
      <c r="K52" s="148"/>
      <c r="L52" s="447">
        <v>0</v>
      </c>
    </row>
    <row r="53" spans="1:17" ht="16.5" x14ac:dyDescent="0.3">
      <c r="A53" s="50" t="s">
        <v>42</v>
      </c>
      <c r="B53" s="1012"/>
      <c r="C53" s="1013"/>
      <c r="D53" s="1397">
        <f>SUM(D52+D51)</f>
        <v>17359</v>
      </c>
      <c r="E53" s="238"/>
      <c r="F53" s="20" t="s">
        <v>156</v>
      </c>
      <c r="G53" s="33"/>
      <c r="H53" s="33"/>
      <c r="I53" s="33"/>
      <c r="J53" s="147"/>
      <c r="K53" s="148"/>
      <c r="L53" s="447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398"/>
      <c r="E54" s="238"/>
      <c r="F54" s="20" t="s">
        <v>157</v>
      </c>
      <c r="G54" s="33"/>
      <c r="H54" s="33"/>
      <c r="I54" s="33"/>
      <c r="J54" s="147"/>
      <c r="K54" s="148"/>
      <c r="L54" s="447">
        <v>7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447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447">
        <v>0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447">
        <v>2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415" t="s">
        <v>1</v>
      </c>
      <c r="B64" s="1417" t="s">
        <v>46</v>
      </c>
      <c r="C64" s="448"/>
      <c r="D64" s="1419" t="s">
        <v>795</v>
      </c>
      <c r="E64" s="1419"/>
      <c r="F64" s="1420"/>
      <c r="G64" s="1421" t="s">
        <v>798</v>
      </c>
      <c r="H64" s="1399" t="s">
        <v>77</v>
      </c>
      <c r="I64" s="1401" t="s">
        <v>78</v>
      </c>
      <c r="J64" s="1401" t="s">
        <v>79</v>
      </c>
      <c r="K64" s="1401" t="s">
        <v>80</v>
      </c>
      <c r="L64" s="1409" t="s">
        <v>784</v>
      </c>
    </row>
    <row r="65" spans="1:19" ht="28.5" customHeight="1" thickBot="1" x14ac:dyDescent="0.3">
      <c r="A65" s="1416"/>
      <c r="B65" s="1418"/>
      <c r="C65" s="449" t="s">
        <v>47</v>
      </c>
      <c r="D65" s="450" t="s">
        <v>796</v>
      </c>
      <c r="E65" s="450" t="s">
        <v>797</v>
      </c>
      <c r="F65" s="451" t="s">
        <v>48</v>
      </c>
      <c r="G65" s="1422"/>
      <c r="H65" s="1400"/>
      <c r="I65" s="1402"/>
      <c r="J65" s="1402"/>
      <c r="K65" s="1402"/>
      <c r="L65" s="1410"/>
      <c r="N65" t="s">
        <v>794</v>
      </c>
    </row>
    <row r="66" spans="1:19" ht="15.75" thickBot="1" x14ac:dyDescent="0.3">
      <c r="A66" s="56" t="s">
        <v>130</v>
      </c>
      <c r="B66" s="162">
        <v>0</v>
      </c>
      <c r="C66" s="163">
        <v>0</v>
      </c>
      <c r="D66" s="164">
        <v>0</v>
      </c>
      <c r="E66" s="164">
        <v>0</v>
      </c>
      <c r="F66" s="408">
        <f>E66+D66+C66</f>
        <v>0</v>
      </c>
      <c r="G66" s="159">
        <v>0</v>
      </c>
      <c r="H66" s="35">
        <v>0</v>
      </c>
      <c r="I66" s="372">
        <f>IFERROR(SUM(H66*$N$66),0)</f>
        <v>0</v>
      </c>
      <c r="J66" s="373">
        <f>IFERROR(SUM(G66/I66)*100,0)</f>
        <v>0</v>
      </c>
      <c r="K66" s="374">
        <f>IFERROR(SUM(G66/F66),0)</f>
        <v>0</v>
      </c>
      <c r="L66" s="58">
        <v>0</v>
      </c>
      <c r="N66">
        <f>IF(H86 &gt; 0, VLOOKUP(B9,Mes!A1:B12,2,0), "")</f>
        <v>31</v>
      </c>
    </row>
    <row r="67" spans="1:19" x14ac:dyDescent="0.25">
      <c r="A67" s="56" t="s">
        <v>131</v>
      </c>
      <c r="B67" s="162">
        <v>56</v>
      </c>
      <c r="C67" s="163">
        <v>48</v>
      </c>
      <c r="D67" s="164">
        <v>0</v>
      </c>
      <c r="E67" s="164">
        <v>0</v>
      </c>
      <c r="F67" s="409">
        <f t="shared" ref="F67:F85" si="2">E67+D67+C67</f>
        <v>48</v>
      </c>
      <c r="G67" s="159">
        <v>226</v>
      </c>
      <c r="H67" s="35">
        <v>22</v>
      </c>
      <c r="I67" s="372">
        <f t="shared" ref="I67:I85" si="3">IFERROR(SUM(H67*$N$66),0)</f>
        <v>682</v>
      </c>
      <c r="J67" s="373">
        <f t="shared" ref="J67:J85" si="4">IFERROR(SUM(G67/I67)*100,0)</f>
        <v>33.137829912023456</v>
      </c>
      <c r="K67" s="374">
        <f t="shared" ref="K67:K85" si="5">IFERROR(SUM(G67/F67),0)</f>
        <v>4.708333333333333</v>
      </c>
      <c r="L67" s="58">
        <v>8</v>
      </c>
      <c r="N67" s="1166" t="s">
        <v>829</v>
      </c>
      <c r="O67" s="1167"/>
      <c r="P67" s="1168"/>
      <c r="Q67" s="1148" t="s">
        <v>833</v>
      </c>
      <c r="R67" s="1149"/>
      <c r="S67" s="1150"/>
    </row>
    <row r="68" spans="1:19" x14ac:dyDescent="0.25">
      <c r="A68" s="57" t="s">
        <v>132</v>
      </c>
      <c r="B68" s="162">
        <v>128</v>
      </c>
      <c r="C68" s="163">
        <v>116</v>
      </c>
      <c r="D68" s="164">
        <v>0</v>
      </c>
      <c r="E68" s="164">
        <v>0</v>
      </c>
      <c r="F68" s="409">
        <f t="shared" si="2"/>
        <v>116</v>
      </c>
      <c r="G68" s="159">
        <v>401</v>
      </c>
      <c r="H68" s="35">
        <v>18</v>
      </c>
      <c r="I68" s="372">
        <f t="shared" si="3"/>
        <v>558</v>
      </c>
      <c r="J68" s="373">
        <f t="shared" si="4"/>
        <v>71.863799283154123</v>
      </c>
      <c r="K68" s="374">
        <f t="shared" si="5"/>
        <v>3.4568965517241379</v>
      </c>
      <c r="L68" s="58">
        <v>12</v>
      </c>
      <c r="N68" s="1169"/>
      <c r="O68" s="1170"/>
      <c r="P68" s="1171"/>
      <c r="Q68" s="1151"/>
      <c r="R68" s="1152"/>
      <c r="S68" s="1153"/>
    </row>
    <row r="69" spans="1:19" x14ac:dyDescent="0.25">
      <c r="A69" s="56" t="s">
        <v>133</v>
      </c>
      <c r="B69" s="162">
        <v>61</v>
      </c>
      <c r="C69" s="163">
        <v>51</v>
      </c>
      <c r="D69" s="164">
        <v>0</v>
      </c>
      <c r="E69" s="164">
        <v>0</v>
      </c>
      <c r="F69" s="409">
        <f t="shared" si="2"/>
        <v>51</v>
      </c>
      <c r="G69" s="159">
        <v>172</v>
      </c>
      <c r="H69" s="35">
        <v>10</v>
      </c>
      <c r="I69" s="372">
        <f t="shared" si="3"/>
        <v>310</v>
      </c>
      <c r="J69" s="373">
        <f t="shared" si="4"/>
        <v>55.483870967741936</v>
      </c>
      <c r="K69" s="374">
        <f t="shared" si="5"/>
        <v>3.3725490196078431</v>
      </c>
      <c r="L69" s="58">
        <v>10</v>
      </c>
      <c r="N69" s="1169"/>
      <c r="O69" s="1170"/>
      <c r="P69" s="1171"/>
      <c r="Q69" s="1151"/>
      <c r="R69" s="1152"/>
      <c r="S69" s="1153"/>
    </row>
    <row r="70" spans="1:19" ht="15.75" thickBot="1" x14ac:dyDescent="0.3">
      <c r="A70" s="56" t="s">
        <v>134</v>
      </c>
      <c r="B70" s="162">
        <v>174</v>
      </c>
      <c r="C70" s="163">
        <v>132</v>
      </c>
      <c r="D70" s="164">
        <v>1</v>
      </c>
      <c r="E70" s="164">
        <v>19</v>
      </c>
      <c r="F70" s="409">
        <f t="shared" si="2"/>
        <v>152</v>
      </c>
      <c r="G70" s="159">
        <v>841</v>
      </c>
      <c r="H70" s="35">
        <v>30</v>
      </c>
      <c r="I70" s="372">
        <f t="shared" si="3"/>
        <v>930</v>
      </c>
      <c r="J70" s="373">
        <f t="shared" si="4"/>
        <v>90.430107526881727</v>
      </c>
      <c r="K70" s="374">
        <f t="shared" si="5"/>
        <v>5.5328947368421053</v>
      </c>
      <c r="L70" s="58">
        <v>22</v>
      </c>
      <c r="N70" s="1172"/>
      <c r="O70" s="1173"/>
      <c r="P70" s="1174"/>
      <c r="Q70" s="1154"/>
      <c r="R70" s="1155"/>
      <c r="S70" s="1156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4">
        <v>0</v>
      </c>
      <c r="F71" s="409">
        <f t="shared" si="2"/>
        <v>0</v>
      </c>
      <c r="G71" s="159">
        <v>0</v>
      </c>
      <c r="H71" s="35">
        <v>0</v>
      </c>
      <c r="I71" s="372">
        <f t="shared" si="3"/>
        <v>0</v>
      </c>
      <c r="J71" s="373">
        <f t="shared" si="4"/>
        <v>0</v>
      </c>
      <c r="K71" s="374">
        <f t="shared" si="5"/>
        <v>0</v>
      </c>
      <c r="L71" s="58">
        <v>0</v>
      </c>
      <c r="O71" s="939"/>
    </row>
    <row r="72" spans="1:19" x14ac:dyDescent="0.25">
      <c r="A72" s="56" t="s">
        <v>136</v>
      </c>
      <c r="B72" s="162">
        <v>0</v>
      </c>
      <c r="C72" s="163">
        <v>0</v>
      </c>
      <c r="D72" s="164">
        <v>0</v>
      </c>
      <c r="E72" s="164">
        <v>0</v>
      </c>
      <c r="F72" s="409">
        <f t="shared" si="2"/>
        <v>0</v>
      </c>
      <c r="G72" s="159">
        <v>0</v>
      </c>
      <c r="H72" s="35">
        <v>0</v>
      </c>
      <c r="I72" s="372">
        <f t="shared" si="3"/>
        <v>0</v>
      </c>
      <c r="J72" s="373">
        <f t="shared" si="4"/>
        <v>0</v>
      </c>
      <c r="K72" s="374">
        <f t="shared" si="5"/>
        <v>0</v>
      </c>
      <c r="L72" s="58">
        <v>0</v>
      </c>
      <c r="N72" s="1148" t="s">
        <v>830</v>
      </c>
      <c r="O72" s="1149"/>
      <c r="P72" s="1150"/>
      <c r="Q72" s="1157" t="s">
        <v>834</v>
      </c>
      <c r="R72" s="1158"/>
      <c r="S72" s="1159"/>
    </row>
    <row r="73" spans="1:19" x14ac:dyDescent="0.25">
      <c r="A73" s="56" t="s">
        <v>137</v>
      </c>
      <c r="B73" s="162">
        <v>0</v>
      </c>
      <c r="C73" s="163">
        <v>0</v>
      </c>
      <c r="D73" s="164">
        <v>0</v>
      </c>
      <c r="E73" s="164">
        <v>0</v>
      </c>
      <c r="F73" s="409">
        <f t="shared" si="2"/>
        <v>0</v>
      </c>
      <c r="G73" s="159">
        <v>0</v>
      </c>
      <c r="H73" s="35">
        <v>0</v>
      </c>
      <c r="I73" s="372">
        <f t="shared" si="3"/>
        <v>0</v>
      </c>
      <c r="J73" s="373">
        <f t="shared" si="4"/>
        <v>0</v>
      </c>
      <c r="K73" s="374">
        <f t="shared" si="5"/>
        <v>0</v>
      </c>
      <c r="L73" s="58">
        <v>0</v>
      </c>
      <c r="N73" s="1151"/>
      <c r="O73" s="1152"/>
      <c r="P73" s="1153"/>
      <c r="Q73" s="1160"/>
      <c r="R73" s="1161"/>
      <c r="S73" s="1162"/>
    </row>
    <row r="74" spans="1:19" ht="15.75" thickBot="1" x14ac:dyDescent="0.3">
      <c r="A74" s="56" t="s">
        <v>138</v>
      </c>
      <c r="B74" s="162">
        <v>0</v>
      </c>
      <c r="C74" s="163">
        <v>0</v>
      </c>
      <c r="D74" s="164">
        <v>0</v>
      </c>
      <c r="E74" s="164">
        <v>0</v>
      </c>
      <c r="F74" s="409">
        <f t="shared" si="2"/>
        <v>0</v>
      </c>
      <c r="G74" s="159">
        <v>0</v>
      </c>
      <c r="H74" s="35">
        <v>0</v>
      </c>
      <c r="I74" s="372">
        <f t="shared" si="3"/>
        <v>0</v>
      </c>
      <c r="J74" s="373">
        <f t="shared" si="4"/>
        <v>0</v>
      </c>
      <c r="K74" s="374">
        <f t="shared" si="5"/>
        <v>0</v>
      </c>
      <c r="L74" s="58">
        <v>0</v>
      </c>
      <c r="N74" s="1154"/>
      <c r="O74" s="1155"/>
      <c r="P74" s="1156"/>
      <c r="Q74" s="1163"/>
      <c r="R74" s="1164"/>
      <c r="S74" s="1165"/>
    </row>
    <row r="75" spans="1:19" x14ac:dyDescent="0.25">
      <c r="A75" s="56" t="s">
        <v>139</v>
      </c>
      <c r="B75" s="162">
        <v>0</v>
      </c>
      <c r="C75" s="163">
        <v>0</v>
      </c>
      <c r="D75" s="164">
        <v>0</v>
      </c>
      <c r="E75" s="164">
        <v>0</v>
      </c>
      <c r="F75" s="409">
        <f t="shared" si="2"/>
        <v>0</v>
      </c>
      <c r="G75" s="159">
        <v>0</v>
      </c>
      <c r="H75" s="35">
        <v>0</v>
      </c>
      <c r="I75" s="372">
        <f t="shared" si="3"/>
        <v>0</v>
      </c>
      <c r="J75" s="373">
        <f t="shared" si="4"/>
        <v>0</v>
      </c>
      <c r="K75" s="374">
        <f t="shared" si="5"/>
        <v>0</v>
      </c>
      <c r="L75" s="58">
        <v>0</v>
      </c>
      <c r="N75" s="1169" t="s">
        <v>831</v>
      </c>
      <c r="O75" s="1170"/>
      <c r="P75" s="1171"/>
    </row>
    <row r="76" spans="1:19" x14ac:dyDescent="0.25">
      <c r="A76" s="56" t="s">
        <v>140</v>
      </c>
      <c r="B76" s="162">
        <v>153</v>
      </c>
      <c r="C76" s="163">
        <v>132</v>
      </c>
      <c r="D76" s="164">
        <v>0</v>
      </c>
      <c r="E76" s="164">
        <v>2</v>
      </c>
      <c r="F76" s="409">
        <f t="shared" si="2"/>
        <v>134</v>
      </c>
      <c r="G76" s="159">
        <v>688</v>
      </c>
      <c r="H76" s="35">
        <v>40</v>
      </c>
      <c r="I76" s="372">
        <f t="shared" si="3"/>
        <v>1240</v>
      </c>
      <c r="J76" s="373">
        <f t="shared" si="4"/>
        <v>55.483870967741936</v>
      </c>
      <c r="K76" s="374">
        <f t="shared" si="5"/>
        <v>5.1343283582089549</v>
      </c>
      <c r="L76" s="58">
        <v>19</v>
      </c>
      <c r="N76" s="1169"/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4">
        <v>0</v>
      </c>
      <c r="F77" s="409">
        <f t="shared" si="2"/>
        <v>0</v>
      </c>
      <c r="G77" s="159">
        <v>0</v>
      </c>
      <c r="H77" s="35">
        <v>0</v>
      </c>
      <c r="I77" s="372">
        <f t="shared" si="3"/>
        <v>0</v>
      </c>
      <c r="J77" s="373">
        <f t="shared" si="4"/>
        <v>0</v>
      </c>
      <c r="K77" s="374">
        <f t="shared" si="5"/>
        <v>0</v>
      </c>
      <c r="L77" s="58">
        <v>0</v>
      </c>
      <c r="N77" s="1169"/>
      <c r="O77" s="1170"/>
      <c r="P77" s="1171"/>
    </row>
    <row r="78" spans="1:19" ht="15.75" thickBot="1" x14ac:dyDescent="0.3">
      <c r="A78" s="56" t="s">
        <v>142</v>
      </c>
      <c r="B78" s="162">
        <v>22</v>
      </c>
      <c r="C78" s="163">
        <v>21</v>
      </c>
      <c r="D78" s="164">
        <v>0</v>
      </c>
      <c r="E78" s="164">
        <v>0</v>
      </c>
      <c r="F78" s="409">
        <f t="shared" si="2"/>
        <v>21</v>
      </c>
      <c r="G78" s="159">
        <v>224</v>
      </c>
      <c r="H78" s="35">
        <v>1</v>
      </c>
      <c r="I78" s="372">
        <f t="shared" si="3"/>
        <v>31</v>
      </c>
      <c r="J78" s="373">
        <f t="shared" si="4"/>
        <v>722.58064516129025</v>
      </c>
      <c r="K78" s="374">
        <f t="shared" si="5"/>
        <v>10.666666666666666</v>
      </c>
      <c r="L78" s="58">
        <v>1</v>
      </c>
      <c r="N78" s="1172"/>
      <c r="O78" s="1173"/>
      <c r="P78" s="1174"/>
    </row>
    <row r="79" spans="1:19" x14ac:dyDescent="0.25">
      <c r="A79" s="56" t="s">
        <v>143</v>
      </c>
      <c r="B79" s="162">
        <v>0</v>
      </c>
      <c r="C79" s="163">
        <v>0</v>
      </c>
      <c r="D79" s="164">
        <v>0</v>
      </c>
      <c r="E79" s="164">
        <v>0</v>
      </c>
      <c r="F79" s="409">
        <f t="shared" si="2"/>
        <v>0</v>
      </c>
      <c r="G79" s="159">
        <v>0</v>
      </c>
      <c r="H79" s="35">
        <v>0</v>
      </c>
      <c r="I79" s="372">
        <f t="shared" si="3"/>
        <v>0</v>
      </c>
      <c r="J79" s="373">
        <f t="shared" si="4"/>
        <v>0</v>
      </c>
      <c r="K79" s="374">
        <f t="shared" si="5"/>
        <v>0</v>
      </c>
      <c r="L79" s="58">
        <v>0</v>
      </c>
      <c r="N79" s="1148" t="s">
        <v>832</v>
      </c>
      <c r="O79" s="1149"/>
      <c r="P79" s="1150"/>
    </row>
    <row r="80" spans="1:19" x14ac:dyDescent="0.25">
      <c r="A80" s="56" t="s">
        <v>144</v>
      </c>
      <c r="B80" s="162">
        <v>4</v>
      </c>
      <c r="C80" s="163">
        <v>3</v>
      </c>
      <c r="D80" s="164">
        <v>0</v>
      </c>
      <c r="E80" s="164">
        <v>0</v>
      </c>
      <c r="F80" s="409">
        <f t="shared" si="2"/>
        <v>3</v>
      </c>
      <c r="G80" s="159">
        <v>19</v>
      </c>
      <c r="H80" s="35">
        <v>1</v>
      </c>
      <c r="I80" s="372">
        <f t="shared" si="3"/>
        <v>31</v>
      </c>
      <c r="J80" s="373">
        <f t="shared" si="4"/>
        <v>61.29032258064516</v>
      </c>
      <c r="K80" s="374">
        <f t="shared" si="5"/>
        <v>6.333333333333333</v>
      </c>
      <c r="L80" s="58">
        <v>1</v>
      </c>
      <c r="N80" s="1151"/>
      <c r="O80" s="1152"/>
      <c r="P80" s="1153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4">
        <v>0</v>
      </c>
      <c r="F81" s="409">
        <f t="shared" si="2"/>
        <v>0</v>
      </c>
      <c r="G81" s="159">
        <v>0</v>
      </c>
      <c r="H81" s="35">
        <v>0</v>
      </c>
      <c r="I81" s="372">
        <f t="shared" si="3"/>
        <v>0</v>
      </c>
      <c r="J81" s="373">
        <f t="shared" si="4"/>
        <v>0</v>
      </c>
      <c r="K81" s="374">
        <f t="shared" si="5"/>
        <v>0</v>
      </c>
      <c r="L81" s="58">
        <v>0</v>
      </c>
      <c r="N81" s="1151"/>
      <c r="O81" s="1152"/>
      <c r="P81" s="1153"/>
    </row>
    <row r="82" spans="1:18" ht="15.75" thickBot="1" x14ac:dyDescent="0.3">
      <c r="A82" s="56" t="s">
        <v>146</v>
      </c>
      <c r="B82" s="162">
        <v>28</v>
      </c>
      <c r="C82" s="163">
        <v>12</v>
      </c>
      <c r="D82" s="164">
        <v>0</v>
      </c>
      <c r="E82" s="164">
        <v>13</v>
      </c>
      <c r="F82" s="409">
        <f t="shared" si="2"/>
        <v>25</v>
      </c>
      <c r="G82" s="159">
        <v>163</v>
      </c>
      <c r="H82" s="35">
        <v>3</v>
      </c>
      <c r="I82" s="372">
        <f t="shared" si="3"/>
        <v>93</v>
      </c>
      <c r="J82" s="373">
        <f t="shared" si="4"/>
        <v>175.26881720430109</v>
      </c>
      <c r="K82" s="374">
        <f t="shared" si="5"/>
        <v>6.52</v>
      </c>
      <c r="L82" s="58">
        <v>3</v>
      </c>
      <c r="N82" s="1154"/>
      <c r="O82" s="1155"/>
      <c r="P82" s="1156"/>
    </row>
    <row r="83" spans="1:18" x14ac:dyDescent="0.25">
      <c r="A83" s="56" t="s">
        <v>147</v>
      </c>
      <c r="B83" s="162">
        <v>9</v>
      </c>
      <c r="C83" s="163">
        <v>9</v>
      </c>
      <c r="D83" s="164">
        <v>0</v>
      </c>
      <c r="E83" s="164">
        <v>0</v>
      </c>
      <c r="F83" s="409">
        <f t="shared" si="2"/>
        <v>9</v>
      </c>
      <c r="G83" s="159">
        <v>67</v>
      </c>
      <c r="H83" s="35">
        <v>6</v>
      </c>
      <c r="I83" s="372">
        <f t="shared" si="3"/>
        <v>186</v>
      </c>
      <c r="J83" s="373">
        <f t="shared" si="4"/>
        <v>36.021505376344088</v>
      </c>
      <c r="K83" s="374">
        <f t="shared" si="5"/>
        <v>7.4444444444444446</v>
      </c>
      <c r="L83" s="58">
        <v>0</v>
      </c>
    </row>
    <row r="84" spans="1:18" x14ac:dyDescent="0.25">
      <c r="A84" s="56" t="s">
        <v>148</v>
      </c>
      <c r="B84" s="162">
        <v>33</v>
      </c>
      <c r="C84" s="163">
        <v>11</v>
      </c>
      <c r="D84" s="164">
        <v>0</v>
      </c>
      <c r="E84" s="164">
        <v>14</v>
      </c>
      <c r="F84" s="409">
        <f t="shared" si="2"/>
        <v>25</v>
      </c>
      <c r="G84" s="159">
        <v>107</v>
      </c>
      <c r="H84" s="35">
        <v>11</v>
      </c>
      <c r="I84" s="372">
        <f t="shared" si="3"/>
        <v>341</v>
      </c>
      <c r="J84" s="373">
        <f t="shared" si="4"/>
        <v>31.378299120234605</v>
      </c>
      <c r="K84" s="374">
        <f t="shared" si="5"/>
        <v>4.28</v>
      </c>
      <c r="L84" s="58">
        <v>8</v>
      </c>
    </row>
    <row r="85" spans="1:18" x14ac:dyDescent="0.25">
      <c r="A85" s="56" t="s">
        <v>149</v>
      </c>
      <c r="B85" s="162">
        <v>16</v>
      </c>
      <c r="C85" s="163">
        <v>11</v>
      </c>
      <c r="D85" s="164">
        <v>1</v>
      </c>
      <c r="E85" s="164">
        <v>0</v>
      </c>
      <c r="F85" s="409">
        <f t="shared" si="2"/>
        <v>12</v>
      </c>
      <c r="G85" s="159">
        <v>68</v>
      </c>
      <c r="H85" s="35">
        <v>14</v>
      </c>
      <c r="I85" s="372">
        <f t="shared" si="3"/>
        <v>434</v>
      </c>
      <c r="J85" s="373">
        <f t="shared" si="4"/>
        <v>15.668202764976957</v>
      </c>
      <c r="K85" s="374">
        <f t="shared" si="5"/>
        <v>5.666666666666667</v>
      </c>
      <c r="L85" s="58">
        <v>4</v>
      </c>
    </row>
    <row r="86" spans="1:18" ht="15.75" thickBot="1" x14ac:dyDescent="0.3">
      <c r="A86" s="452" t="s">
        <v>6</v>
      </c>
      <c r="B86" s="412">
        <f t="shared" ref="B86:H86" si="6">SUM(B66:B85)</f>
        <v>684</v>
      </c>
      <c r="C86" s="413">
        <f t="shared" si="6"/>
        <v>546</v>
      </c>
      <c r="D86" s="410">
        <f t="shared" si="6"/>
        <v>2</v>
      </c>
      <c r="E86" s="410">
        <f t="shared" si="6"/>
        <v>48</v>
      </c>
      <c r="F86" s="410">
        <f t="shared" si="6"/>
        <v>596</v>
      </c>
      <c r="G86" s="414">
        <f t="shared" si="6"/>
        <v>2976</v>
      </c>
      <c r="H86" s="410">
        <f t="shared" si="6"/>
        <v>156</v>
      </c>
      <c r="I86" s="410">
        <f>IFERROR(SUM(H86*$N$66),0)</f>
        <v>4836</v>
      </c>
      <c r="J86" s="410">
        <f>IFERROR(SUM(G86/I86)*100,0)</f>
        <v>61.53846153846154</v>
      </c>
      <c r="K86" s="410">
        <f>IFERROR(SUM(G86/F86),0)</f>
        <v>4.9932885906040267</v>
      </c>
      <c r="L86" s="415">
        <f>SUM(L66:L85)</f>
        <v>88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411" t="s">
        <v>735</v>
      </c>
      <c r="B89" s="1412"/>
      <c r="C89" s="1403" t="s">
        <v>733</v>
      </c>
      <c r="D89" s="1404"/>
      <c r="E89" s="1404"/>
      <c r="F89" s="1404"/>
      <c r="G89" s="1404"/>
      <c r="H89" s="1404"/>
      <c r="I89" s="1404"/>
      <c r="J89" s="1405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413"/>
      <c r="B90" s="1414"/>
      <c r="C90" s="453" t="s">
        <v>161</v>
      </c>
      <c r="D90" s="454" t="s">
        <v>49</v>
      </c>
      <c r="E90" s="454" t="s">
        <v>50</v>
      </c>
      <c r="F90" s="454" t="s">
        <v>51</v>
      </c>
      <c r="G90" s="454" t="s">
        <v>52</v>
      </c>
      <c r="H90" s="454" t="s">
        <v>53</v>
      </c>
      <c r="I90" s="455" t="s">
        <v>54</v>
      </c>
      <c r="J90" s="456" t="s">
        <v>162</v>
      </c>
      <c r="K90" s="457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394" t="s">
        <v>41</v>
      </c>
      <c r="B91" s="72" t="s">
        <v>731</v>
      </c>
      <c r="C91" s="73">
        <v>1</v>
      </c>
      <c r="D91" s="74">
        <v>6</v>
      </c>
      <c r="E91" s="74">
        <v>23</v>
      </c>
      <c r="F91" s="74">
        <v>20</v>
      </c>
      <c r="G91" s="74">
        <v>3</v>
      </c>
      <c r="H91" s="74">
        <v>3</v>
      </c>
      <c r="I91" s="74">
        <v>1</v>
      </c>
      <c r="J91" s="61">
        <v>0</v>
      </c>
      <c r="K91" s="458">
        <f t="shared" ref="K91:K99" si="7">SUM(J91+I91+H91+G91+F91+E91+D91+C91)</f>
        <v>57</v>
      </c>
      <c r="L91" s="6"/>
      <c r="M91" s="6"/>
      <c r="N91" s="6"/>
      <c r="O91" s="6"/>
      <c r="P91" s="6"/>
      <c r="Q91" s="6"/>
      <c r="R91" s="6"/>
    </row>
    <row r="92" spans="1:18" x14ac:dyDescent="0.25">
      <c r="A92" s="1395"/>
      <c r="B92" s="68" t="s">
        <v>730</v>
      </c>
      <c r="C92" s="70">
        <v>1</v>
      </c>
      <c r="D92" s="67">
        <v>12</v>
      </c>
      <c r="E92" s="67">
        <v>27</v>
      </c>
      <c r="F92" s="67">
        <v>12</v>
      </c>
      <c r="G92" s="67">
        <v>13</v>
      </c>
      <c r="H92" s="67">
        <v>5</v>
      </c>
      <c r="I92" s="67">
        <v>0</v>
      </c>
      <c r="J92" s="71">
        <v>0</v>
      </c>
      <c r="K92" s="459">
        <f t="shared" si="7"/>
        <v>70</v>
      </c>
    </row>
    <row r="93" spans="1:18" ht="15.75" thickBot="1" x14ac:dyDescent="0.3">
      <c r="A93" s="1396"/>
      <c r="B93" s="462" t="s">
        <v>6</v>
      </c>
      <c r="C93" s="426">
        <v>2</v>
      </c>
      <c r="D93" s="427">
        <v>18</v>
      </c>
      <c r="E93" s="427">
        <f t="shared" ref="E93:J93" si="8">SUM(E91:E92)</f>
        <v>50</v>
      </c>
      <c r="F93" s="427">
        <f t="shared" si="8"/>
        <v>32</v>
      </c>
      <c r="G93" s="427">
        <f t="shared" si="8"/>
        <v>16</v>
      </c>
      <c r="H93" s="427">
        <f t="shared" si="8"/>
        <v>8</v>
      </c>
      <c r="I93" s="427">
        <f t="shared" si="8"/>
        <v>1</v>
      </c>
      <c r="J93" s="428">
        <f t="shared" si="8"/>
        <v>0</v>
      </c>
      <c r="K93" s="460">
        <f t="shared" si="7"/>
        <v>127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0</v>
      </c>
      <c r="E94" s="135">
        <v>1</v>
      </c>
      <c r="F94" s="135">
        <v>0</v>
      </c>
      <c r="G94" s="135">
        <v>0</v>
      </c>
      <c r="H94" s="135">
        <v>0</v>
      </c>
      <c r="I94" s="135">
        <v>0</v>
      </c>
      <c r="J94" s="136">
        <v>0</v>
      </c>
      <c r="K94" s="461">
        <f t="shared" si="7"/>
        <v>1</v>
      </c>
    </row>
    <row r="95" spans="1:18" x14ac:dyDescent="0.25">
      <c r="A95" s="1406" t="s">
        <v>55</v>
      </c>
      <c r="B95" s="60" t="s">
        <v>728</v>
      </c>
      <c r="C95" s="73">
        <v>2</v>
      </c>
      <c r="D95" s="74">
        <v>18</v>
      </c>
      <c r="E95" s="74">
        <v>49</v>
      </c>
      <c r="F95" s="74">
        <v>31</v>
      </c>
      <c r="G95" s="74">
        <v>16</v>
      </c>
      <c r="H95" s="74">
        <v>8</v>
      </c>
      <c r="I95" s="74">
        <v>1</v>
      </c>
      <c r="J95" s="61">
        <v>0</v>
      </c>
      <c r="K95" s="458">
        <f t="shared" si="7"/>
        <v>125</v>
      </c>
    </row>
    <row r="96" spans="1:18" x14ac:dyDescent="0.25">
      <c r="A96" s="1407"/>
      <c r="B96" s="131" t="s">
        <v>727</v>
      </c>
      <c r="C96" s="70">
        <v>0</v>
      </c>
      <c r="D96" s="67">
        <v>0</v>
      </c>
      <c r="E96" s="67">
        <v>2</v>
      </c>
      <c r="F96" s="67">
        <v>1</v>
      </c>
      <c r="G96" s="67">
        <v>0</v>
      </c>
      <c r="H96" s="67">
        <v>0</v>
      </c>
      <c r="I96" s="67">
        <v>0</v>
      </c>
      <c r="J96" s="71">
        <v>0</v>
      </c>
      <c r="K96" s="459">
        <f t="shared" si="7"/>
        <v>3</v>
      </c>
    </row>
    <row r="97" spans="1:18" ht="15.75" thickBot="1" x14ac:dyDescent="0.3">
      <c r="A97" s="1408"/>
      <c r="B97" s="463" t="s">
        <v>6</v>
      </c>
      <c r="C97" s="430">
        <f t="shared" ref="C97:I97" si="9">SUM(C94:C96)</f>
        <v>2</v>
      </c>
      <c r="D97" s="431">
        <f t="shared" si="9"/>
        <v>18</v>
      </c>
      <c r="E97" s="431">
        <v>51</v>
      </c>
      <c r="F97" s="431">
        <f t="shared" si="9"/>
        <v>32</v>
      </c>
      <c r="G97" s="431">
        <f t="shared" si="9"/>
        <v>16</v>
      </c>
      <c r="H97" s="431">
        <f t="shared" si="9"/>
        <v>8</v>
      </c>
      <c r="I97" s="431">
        <f t="shared" si="9"/>
        <v>1</v>
      </c>
      <c r="J97" s="432">
        <v>0</v>
      </c>
      <c r="K97" s="460">
        <f t="shared" si="7"/>
        <v>128</v>
      </c>
      <c r="R97" s="18"/>
    </row>
    <row r="98" spans="1:18" x14ac:dyDescent="0.25">
      <c r="A98" s="75"/>
      <c r="B98" s="72" t="s">
        <v>726</v>
      </c>
      <c r="C98" s="73">
        <v>1</v>
      </c>
      <c r="D98" s="74">
        <v>4</v>
      </c>
      <c r="E98" s="74">
        <v>8</v>
      </c>
      <c r="F98" s="74">
        <v>9</v>
      </c>
      <c r="G98" s="74">
        <v>3</v>
      </c>
      <c r="H98" s="74">
        <v>2</v>
      </c>
      <c r="I98" s="74">
        <v>1</v>
      </c>
      <c r="J98" s="61">
        <v>0</v>
      </c>
      <c r="K98" s="458">
        <f t="shared" si="7"/>
        <v>28</v>
      </c>
    </row>
    <row r="99" spans="1:18" ht="15.75" thickBot="1" x14ac:dyDescent="0.3">
      <c r="A99" s="76"/>
      <c r="B99" s="77" t="s">
        <v>732</v>
      </c>
      <c r="C99" s="32">
        <v>0</v>
      </c>
      <c r="D99" s="63">
        <v>0</v>
      </c>
      <c r="E99" s="63">
        <v>3</v>
      </c>
      <c r="F99" s="63">
        <v>2</v>
      </c>
      <c r="G99" s="63">
        <v>0</v>
      </c>
      <c r="H99" s="63">
        <v>0</v>
      </c>
      <c r="I99" s="63">
        <v>0</v>
      </c>
      <c r="J99" s="62">
        <v>0</v>
      </c>
      <c r="K99" s="460">
        <f t="shared" si="7"/>
        <v>5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390" t="s">
        <v>62</v>
      </c>
      <c r="B107" s="1391"/>
      <c r="C107" s="1391"/>
      <c r="D107" s="1391"/>
      <c r="E107" s="1391"/>
      <c r="F107" s="1392">
        <f>SUM(F105+F106)</f>
        <v>0</v>
      </c>
      <c r="G107" s="1393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390" t="s">
        <v>66</v>
      </c>
      <c r="B112" s="1391"/>
      <c r="C112" s="1391"/>
      <c r="D112" s="1391"/>
      <c r="E112" s="1391"/>
      <c r="F112" s="1392">
        <f>SUM(F108+F109+F110+F111)</f>
        <v>0</v>
      </c>
      <c r="G112" s="1393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845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79:P82"/>
    <mergeCell ref="N67:P70"/>
    <mergeCell ref="Q67:S70"/>
    <mergeCell ref="N72:P74"/>
    <mergeCell ref="Q72:S74"/>
    <mergeCell ref="N75:P78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38" priority="5" operator="equal">
      <formula>""</formula>
    </cfRule>
  </conditionalFormatting>
  <conditionalFormatting sqref="A118">
    <cfRule type="cellIs" dxfId="37" priority="4" operator="equal">
      <formula>""</formula>
    </cfRule>
  </conditionalFormatting>
  <conditionalFormatting sqref="G118">
    <cfRule type="cellIs" dxfId="36" priority="3" operator="equal">
      <formula>""</formula>
    </cfRule>
  </conditionalFormatting>
  <conditionalFormatting sqref="A115">
    <cfRule type="cellIs" dxfId="35" priority="1" operator="equal">
      <formula>""</formula>
    </cfRule>
  </conditionalFormatting>
  <hyperlinks>
    <hyperlink ref="A3" r:id="rId1"/>
  </hyperlinks>
  <pageMargins left="1.4566929133858268" right="0.39370078740157483" top="0.6692913385826772" bottom="0.62992125984251968" header="0.31496062992125984" footer="0.31496062992125984"/>
  <pageSetup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93366"/>
  </sheetPr>
  <dimension ref="A1:S121"/>
  <sheetViews>
    <sheetView showGridLines="0" showRowColHeaders="0" topLeftCell="A40" zoomScaleNormal="100" zoomScalePageLayoutView="60" workbookViewId="0">
      <selection activeCell="J31" sqref="J31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778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466" t="s">
        <v>1</v>
      </c>
      <c r="B11" s="464" t="s">
        <v>2</v>
      </c>
      <c r="C11" s="465" t="s">
        <v>724</v>
      </c>
      <c r="D11" s="1468" t="s">
        <v>3</v>
      </c>
      <c r="E11" s="238"/>
      <c r="F11" s="1470" t="s">
        <v>725</v>
      </c>
      <c r="G11" s="1471"/>
      <c r="H11" s="1471"/>
      <c r="I11" s="1472"/>
      <c r="J11" s="472" t="s">
        <v>4</v>
      </c>
      <c r="K11" s="473" t="s">
        <v>5</v>
      </c>
      <c r="L11" s="1474" t="s">
        <v>6</v>
      </c>
      <c r="N11" s="1114"/>
      <c r="O11" s="1114"/>
      <c r="P11" s="1114"/>
      <c r="Q11" s="1114"/>
    </row>
    <row r="12" spans="1:17" ht="15.75" customHeight="1" thickBot="1" x14ac:dyDescent="0.3">
      <c r="A12" s="1467"/>
      <c r="B12" s="466" t="s">
        <v>7</v>
      </c>
      <c r="C12" s="467" t="s">
        <v>8</v>
      </c>
      <c r="D12" s="1469"/>
      <c r="E12" s="238"/>
      <c r="F12" s="1473"/>
      <c r="G12" s="1454"/>
      <c r="H12" s="1454"/>
      <c r="I12" s="1455"/>
      <c r="J12" s="474" t="s">
        <v>9</v>
      </c>
      <c r="K12" s="475" t="s">
        <v>10</v>
      </c>
      <c r="L12" s="1475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468">
        <f>SUM(C13+B13)</f>
        <v>0</v>
      </c>
      <c r="E13" s="239"/>
      <c r="F13" s="1029" t="s">
        <v>11</v>
      </c>
      <c r="G13" s="1030"/>
      <c r="H13" s="1030"/>
      <c r="I13" s="1030"/>
      <c r="J13" s="114">
        <v>384</v>
      </c>
      <c r="K13" s="114">
        <v>0</v>
      </c>
      <c r="L13" s="476">
        <f>SUM(K13+J13)</f>
        <v>384</v>
      </c>
    </row>
    <row r="14" spans="1:17" x14ac:dyDescent="0.25">
      <c r="A14" s="13" t="s">
        <v>692</v>
      </c>
      <c r="B14" s="36">
        <v>57</v>
      </c>
      <c r="C14" s="36">
        <v>661</v>
      </c>
      <c r="D14" s="469">
        <f t="shared" ref="D14:D51" si="0">SUM(C14+B14)</f>
        <v>718</v>
      </c>
      <c r="E14" s="238"/>
      <c r="F14" s="1029" t="s">
        <v>12</v>
      </c>
      <c r="G14" s="1030"/>
      <c r="H14" s="1030"/>
      <c r="I14" s="1030"/>
      <c r="J14" s="114"/>
      <c r="K14" s="114"/>
      <c r="L14" s="476">
        <f t="shared" ref="L14:L33" si="1">SUM(K14+J14)</f>
        <v>0</v>
      </c>
    </row>
    <row r="15" spans="1:17" x14ac:dyDescent="0.25">
      <c r="A15" s="13" t="s">
        <v>693</v>
      </c>
      <c r="B15" s="36">
        <v>19</v>
      </c>
      <c r="C15" s="36">
        <v>565</v>
      </c>
      <c r="D15" s="469">
        <f t="shared" si="0"/>
        <v>584</v>
      </c>
      <c r="E15" s="238"/>
      <c r="F15" s="1029" t="s">
        <v>13</v>
      </c>
      <c r="G15" s="1030"/>
      <c r="H15" s="1030"/>
      <c r="I15" s="1030"/>
      <c r="J15" s="114"/>
      <c r="K15" s="114"/>
      <c r="L15" s="476">
        <f t="shared" si="1"/>
        <v>0</v>
      </c>
    </row>
    <row r="16" spans="1:17" x14ac:dyDescent="0.25">
      <c r="A16" s="13" t="s">
        <v>694</v>
      </c>
      <c r="B16" s="36">
        <v>64</v>
      </c>
      <c r="C16" s="36">
        <v>534</v>
      </c>
      <c r="D16" s="469">
        <f t="shared" si="0"/>
        <v>598</v>
      </c>
      <c r="E16" s="238"/>
      <c r="F16" s="1029" t="s">
        <v>14</v>
      </c>
      <c r="G16" s="1030"/>
      <c r="H16" s="1030"/>
      <c r="I16" s="1030"/>
      <c r="J16" s="114"/>
      <c r="K16" s="114"/>
      <c r="L16" s="476">
        <f t="shared" si="1"/>
        <v>0</v>
      </c>
    </row>
    <row r="17" spans="1:16" x14ac:dyDescent="0.25">
      <c r="A17" s="13" t="s">
        <v>695</v>
      </c>
      <c r="B17" s="36">
        <v>260</v>
      </c>
      <c r="C17" s="36">
        <v>330</v>
      </c>
      <c r="D17" s="469">
        <f t="shared" si="0"/>
        <v>590</v>
      </c>
      <c r="E17" s="238"/>
      <c r="F17" s="1029" t="s">
        <v>15</v>
      </c>
      <c r="G17" s="1030"/>
      <c r="H17" s="1030"/>
      <c r="I17" s="1030"/>
      <c r="J17" s="114"/>
      <c r="K17" s="114"/>
      <c r="L17" s="476">
        <f t="shared" si="1"/>
        <v>0</v>
      </c>
      <c r="P17" s="940"/>
    </row>
    <row r="18" spans="1:16" x14ac:dyDescent="0.25">
      <c r="A18" s="13" t="s">
        <v>786</v>
      </c>
      <c r="B18" s="36">
        <v>292</v>
      </c>
      <c r="C18" s="36">
        <v>346</v>
      </c>
      <c r="D18" s="469">
        <f t="shared" si="0"/>
        <v>638</v>
      </c>
      <c r="E18" s="238"/>
      <c r="F18" s="1045" t="s">
        <v>16</v>
      </c>
      <c r="G18" s="1046"/>
      <c r="H18" s="1046"/>
      <c r="I18" s="1046"/>
      <c r="J18" s="114"/>
      <c r="K18" s="114"/>
      <c r="L18" s="476">
        <f t="shared" si="1"/>
        <v>0</v>
      </c>
      <c r="P18" s="940"/>
    </row>
    <row r="19" spans="1:16" x14ac:dyDescent="0.25">
      <c r="A19" s="13" t="s">
        <v>696</v>
      </c>
      <c r="B19" s="36">
        <v>200</v>
      </c>
      <c r="C19" s="36">
        <v>346</v>
      </c>
      <c r="D19" s="469">
        <f t="shared" si="0"/>
        <v>546</v>
      </c>
      <c r="E19" s="238"/>
      <c r="F19" s="1045" t="s">
        <v>17</v>
      </c>
      <c r="G19" s="1046"/>
      <c r="H19" s="1046"/>
      <c r="I19" s="1047"/>
      <c r="J19" s="114"/>
      <c r="K19" s="114"/>
      <c r="L19" s="476">
        <f t="shared" si="1"/>
        <v>0</v>
      </c>
    </row>
    <row r="20" spans="1:16" x14ac:dyDescent="0.25">
      <c r="A20" s="13" t="s">
        <v>697</v>
      </c>
      <c r="B20" s="36">
        <v>0</v>
      </c>
      <c r="C20" s="36">
        <v>0</v>
      </c>
      <c r="D20" s="469">
        <f t="shared" si="0"/>
        <v>0</v>
      </c>
      <c r="E20" s="238"/>
      <c r="F20" s="1045" t="s">
        <v>18</v>
      </c>
      <c r="G20" s="1046"/>
      <c r="H20" s="1046"/>
      <c r="I20" s="1047"/>
      <c r="J20" s="114"/>
      <c r="K20" s="114"/>
      <c r="L20" s="476">
        <f t="shared" si="1"/>
        <v>0</v>
      </c>
    </row>
    <row r="21" spans="1:16" x14ac:dyDescent="0.25">
      <c r="A21" s="13" t="s">
        <v>698</v>
      </c>
      <c r="B21" s="36">
        <v>92</v>
      </c>
      <c r="C21" s="36">
        <v>186</v>
      </c>
      <c r="D21" s="469">
        <f t="shared" si="0"/>
        <v>278</v>
      </c>
      <c r="E21" s="238"/>
      <c r="F21" s="1045" t="s">
        <v>19</v>
      </c>
      <c r="G21" s="1046"/>
      <c r="H21" s="1046"/>
      <c r="I21" s="1047"/>
      <c r="J21" s="114"/>
      <c r="K21" s="114"/>
      <c r="L21" s="476">
        <f t="shared" si="1"/>
        <v>0</v>
      </c>
    </row>
    <row r="22" spans="1:16" x14ac:dyDescent="0.25">
      <c r="A22" s="13" t="s">
        <v>699</v>
      </c>
      <c r="B22" s="36">
        <v>64</v>
      </c>
      <c r="C22" s="36">
        <v>132</v>
      </c>
      <c r="D22" s="469">
        <f t="shared" si="0"/>
        <v>196</v>
      </c>
      <c r="E22" s="238"/>
      <c r="F22" s="1045" t="s">
        <v>20</v>
      </c>
      <c r="G22" s="1046"/>
      <c r="H22" s="1046"/>
      <c r="I22" s="1047"/>
      <c r="J22" s="114"/>
      <c r="K22" s="114"/>
      <c r="L22" s="476">
        <f t="shared" si="1"/>
        <v>0</v>
      </c>
    </row>
    <row r="23" spans="1:16" x14ac:dyDescent="0.25">
      <c r="A23" s="13" t="s">
        <v>700</v>
      </c>
      <c r="B23" s="36">
        <v>36</v>
      </c>
      <c r="C23" s="36">
        <v>157</v>
      </c>
      <c r="D23" s="469">
        <f t="shared" si="0"/>
        <v>193</v>
      </c>
      <c r="E23" s="238"/>
      <c r="F23" s="1045" t="s">
        <v>21</v>
      </c>
      <c r="G23" s="1046"/>
      <c r="H23" s="1046"/>
      <c r="I23" s="1047"/>
      <c r="J23" s="114"/>
      <c r="K23" s="114"/>
      <c r="L23" s="476">
        <f t="shared" si="1"/>
        <v>0</v>
      </c>
    </row>
    <row r="24" spans="1:16" x14ac:dyDescent="0.25">
      <c r="A24" s="13" t="s">
        <v>701</v>
      </c>
      <c r="B24" s="36">
        <v>59</v>
      </c>
      <c r="C24" s="36">
        <v>116</v>
      </c>
      <c r="D24" s="469">
        <f t="shared" si="0"/>
        <v>175</v>
      </c>
      <c r="E24" s="238"/>
      <c r="F24" s="1045" t="s">
        <v>22</v>
      </c>
      <c r="G24" s="1046"/>
      <c r="H24" s="1046"/>
      <c r="I24" s="1047"/>
      <c r="J24" s="114"/>
      <c r="K24" s="114"/>
      <c r="L24" s="476">
        <f t="shared" si="1"/>
        <v>0</v>
      </c>
    </row>
    <row r="25" spans="1:16" x14ac:dyDescent="0.25">
      <c r="A25" s="13" t="s">
        <v>702</v>
      </c>
      <c r="B25" s="36">
        <v>193</v>
      </c>
      <c r="C25" s="36">
        <v>619</v>
      </c>
      <c r="D25" s="469">
        <f t="shared" si="0"/>
        <v>812</v>
      </c>
      <c r="E25" s="238"/>
      <c r="F25" s="1045" t="s">
        <v>23</v>
      </c>
      <c r="G25" s="1046"/>
      <c r="H25" s="1046"/>
      <c r="I25" s="1047"/>
      <c r="J25" s="114"/>
      <c r="K25" s="114"/>
      <c r="L25" s="476">
        <f t="shared" si="1"/>
        <v>0</v>
      </c>
    </row>
    <row r="26" spans="1:16" x14ac:dyDescent="0.25">
      <c r="A26" s="13" t="s">
        <v>703</v>
      </c>
      <c r="B26" s="36">
        <v>97</v>
      </c>
      <c r="C26" s="36">
        <v>140</v>
      </c>
      <c r="D26" s="469">
        <f t="shared" si="0"/>
        <v>237</v>
      </c>
      <c r="E26" s="238"/>
      <c r="F26" s="1045" t="s">
        <v>24</v>
      </c>
      <c r="G26" s="1046"/>
      <c r="H26" s="1046"/>
      <c r="I26" s="1047"/>
      <c r="J26" s="114"/>
      <c r="K26" s="114"/>
      <c r="L26" s="476">
        <f t="shared" si="1"/>
        <v>0</v>
      </c>
    </row>
    <row r="27" spans="1:16" x14ac:dyDescent="0.25">
      <c r="A27" s="13" t="s">
        <v>704</v>
      </c>
      <c r="B27" s="36">
        <v>26</v>
      </c>
      <c r="C27" s="36">
        <v>55</v>
      </c>
      <c r="D27" s="469">
        <f t="shared" si="0"/>
        <v>81</v>
      </c>
      <c r="E27" s="238"/>
      <c r="F27" s="1045" t="s">
        <v>25</v>
      </c>
      <c r="G27" s="1046"/>
      <c r="H27" s="1046"/>
      <c r="I27" s="1047"/>
      <c r="J27" s="114"/>
      <c r="K27" s="114"/>
      <c r="L27" s="476">
        <f t="shared" si="1"/>
        <v>0</v>
      </c>
    </row>
    <row r="28" spans="1:16" x14ac:dyDescent="0.25">
      <c r="A28" s="13" t="s">
        <v>705</v>
      </c>
      <c r="B28" s="36">
        <v>0</v>
      </c>
      <c r="C28" s="36">
        <v>116</v>
      </c>
      <c r="D28" s="469">
        <f t="shared" si="0"/>
        <v>116</v>
      </c>
      <c r="E28" s="238"/>
      <c r="F28" s="1045" t="s">
        <v>26</v>
      </c>
      <c r="G28" s="1046"/>
      <c r="H28" s="1046"/>
      <c r="I28" s="1047"/>
      <c r="J28" s="114"/>
      <c r="K28" s="114"/>
      <c r="L28" s="476">
        <f t="shared" si="1"/>
        <v>0</v>
      </c>
    </row>
    <row r="29" spans="1:16" x14ac:dyDescent="0.25">
      <c r="A29" s="13" t="s">
        <v>706</v>
      </c>
      <c r="B29" s="36">
        <v>88</v>
      </c>
      <c r="C29" s="36">
        <v>134</v>
      </c>
      <c r="D29" s="469">
        <f t="shared" si="0"/>
        <v>222</v>
      </c>
      <c r="E29" s="238"/>
      <c r="F29" s="1045" t="s">
        <v>27</v>
      </c>
      <c r="G29" s="1046"/>
      <c r="H29" s="1046"/>
      <c r="I29" s="1047"/>
      <c r="J29" s="143"/>
      <c r="K29" s="36">
        <v>232</v>
      </c>
      <c r="L29" s="476">
        <f t="shared" si="1"/>
        <v>232</v>
      </c>
    </row>
    <row r="30" spans="1:16" x14ac:dyDescent="0.25">
      <c r="A30" s="13" t="s">
        <v>707</v>
      </c>
      <c r="B30" s="36">
        <v>0</v>
      </c>
      <c r="C30" s="36">
        <v>0</v>
      </c>
      <c r="D30" s="469">
        <f t="shared" si="0"/>
        <v>0</v>
      </c>
      <c r="E30" s="238"/>
      <c r="F30" s="1029" t="s">
        <v>28</v>
      </c>
      <c r="G30" s="1030"/>
      <c r="H30" s="1030"/>
      <c r="I30" s="1030"/>
      <c r="J30" s="115">
        <v>208</v>
      </c>
      <c r="K30" s="144"/>
      <c r="L30" s="476">
        <f t="shared" si="1"/>
        <v>208</v>
      </c>
      <c r="N30" s="940"/>
    </row>
    <row r="31" spans="1:16" x14ac:dyDescent="0.25">
      <c r="A31" s="13" t="s">
        <v>708</v>
      </c>
      <c r="B31" s="36">
        <v>39</v>
      </c>
      <c r="C31" s="36">
        <v>267</v>
      </c>
      <c r="D31" s="469">
        <f t="shared" si="0"/>
        <v>306</v>
      </c>
      <c r="E31" s="238"/>
      <c r="F31" s="1029" t="s">
        <v>29</v>
      </c>
      <c r="G31" s="1030"/>
      <c r="H31" s="1030"/>
      <c r="I31" s="1030"/>
      <c r="J31" s="36">
        <v>7016</v>
      </c>
      <c r="K31" s="37">
        <v>18878</v>
      </c>
      <c r="L31" s="476">
        <f t="shared" si="1"/>
        <v>25894</v>
      </c>
    </row>
    <row r="32" spans="1:16" x14ac:dyDescent="0.25">
      <c r="A32" s="13" t="s">
        <v>787</v>
      </c>
      <c r="B32" s="36">
        <v>0</v>
      </c>
      <c r="C32" s="36">
        <v>0</v>
      </c>
      <c r="D32" s="469">
        <f t="shared" si="0"/>
        <v>0</v>
      </c>
      <c r="E32" s="238"/>
      <c r="F32" s="1029" t="s">
        <v>30</v>
      </c>
      <c r="G32" s="1030"/>
      <c r="H32" s="1030"/>
      <c r="I32" s="1030"/>
      <c r="J32" s="36">
        <v>0</v>
      </c>
      <c r="K32" s="36">
        <v>0</v>
      </c>
      <c r="L32" s="476">
        <f t="shared" si="1"/>
        <v>0</v>
      </c>
    </row>
    <row r="33" spans="1:17" s="17" customFormat="1" x14ac:dyDescent="0.25">
      <c r="A33" s="13" t="s">
        <v>788</v>
      </c>
      <c r="B33" s="36">
        <v>0</v>
      </c>
      <c r="C33" s="36">
        <v>10</v>
      </c>
      <c r="D33" s="469">
        <f t="shared" si="0"/>
        <v>10</v>
      </c>
      <c r="E33" s="240"/>
      <c r="F33" s="1029" t="s">
        <v>31</v>
      </c>
      <c r="G33" s="1030"/>
      <c r="H33" s="1030"/>
      <c r="I33" s="1030"/>
      <c r="J33" s="36">
        <v>0</v>
      </c>
      <c r="K33" s="36">
        <v>0</v>
      </c>
      <c r="L33" s="476">
        <f t="shared" si="1"/>
        <v>0</v>
      </c>
    </row>
    <row r="34" spans="1:17" s="17" customFormat="1" ht="15.75" thickBot="1" x14ac:dyDescent="0.3">
      <c r="A34" s="13" t="s">
        <v>789</v>
      </c>
      <c r="B34" s="36">
        <v>77</v>
      </c>
      <c r="C34" s="36">
        <v>269</v>
      </c>
      <c r="D34" s="469">
        <f t="shared" si="0"/>
        <v>346</v>
      </c>
      <c r="E34" s="240"/>
      <c r="F34" s="1107" t="s">
        <v>76</v>
      </c>
      <c r="G34" s="1108"/>
      <c r="H34" s="1108"/>
      <c r="I34" s="1108"/>
      <c r="J34" s="116">
        <v>0</v>
      </c>
      <c r="K34" s="116">
        <v>0</v>
      </c>
      <c r="L34" s="477">
        <f>K34+J34</f>
        <v>0</v>
      </c>
    </row>
    <row r="35" spans="1:17" x14ac:dyDescent="0.25">
      <c r="A35" s="13" t="s">
        <v>709</v>
      </c>
      <c r="B35" s="36">
        <v>50</v>
      </c>
      <c r="C35" s="36">
        <v>424</v>
      </c>
      <c r="D35" s="469">
        <f t="shared" si="0"/>
        <v>474</v>
      </c>
      <c r="E35" s="238"/>
      <c r="F35" s="38" t="s">
        <v>32</v>
      </c>
      <c r="G35" s="39"/>
      <c r="H35" s="39"/>
      <c r="I35" s="39"/>
      <c r="J35" s="40"/>
      <c r="K35" s="40"/>
      <c r="L35" s="478">
        <v>2</v>
      </c>
    </row>
    <row r="36" spans="1:17" x14ac:dyDescent="0.25">
      <c r="A36" s="13" t="s">
        <v>710</v>
      </c>
      <c r="B36" s="36">
        <v>40</v>
      </c>
      <c r="C36" s="36">
        <v>56</v>
      </c>
      <c r="D36" s="469">
        <f t="shared" si="0"/>
        <v>96</v>
      </c>
      <c r="E36" s="238"/>
      <c r="F36" s="41" t="s">
        <v>33</v>
      </c>
      <c r="G36" s="42"/>
      <c r="H36" s="42"/>
      <c r="I36" s="42"/>
      <c r="J36" s="42"/>
      <c r="K36" s="43"/>
      <c r="L36" s="478">
        <v>158</v>
      </c>
    </row>
    <row r="37" spans="1:17" x14ac:dyDescent="0.25">
      <c r="A37" s="13" t="s">
        <v>711</v>
      </c>
      <c r="B37" s="36">
        <v>54</v>
      </c>
      <c r="C37" s="36">
        <v>91</v>
      </c>
      <c r="D37" s="469">
        <f t="shared" si="0"/>
        <v>145</v>
      </c>
      <c r="E37" s="238"/>
      <c r="F37" s="41" t="s">
        <v>34</v>
      </c>
      <c r="G37" s="42"/>
      <c r="H37" s="42"/>
      <c r="I37" s="42"/>
      <c r="J37" s="42"/>
      <c r="K37" s="43"/>
      <c r="L37" s="478">
        <v>81</v>
      </c>
    </row>
    <row r="38" spans="1:17" x14ac:dyDescent="0.25">
      <c r="A38" s="13" t="s">
        <v>712</v>
      </c>
      <c r="B38" s="36">
        <v>156</v>
      </c>
      <c r="C38" s="36">
        <v>431</v>
      </c>
      <c r="D38" s="469">
        <f t="shared" si="0"/>
        <v>587</v>
      </c>
      <c r="E38" s="238"/>
      <c r="F38" s="41" t="s">
        <v>35</v>
      </c>
      <c r="G38" s="42"/>
      <c r="H38" s="42"/>
      <c r="I38" s="42"/>
      <c r="J38" s="42"/>
      <c r="K38" s="43"/>
      <c r="L38" s="478">
        <v>0</v>
      </c>
    </row>
    <row r="39" spans="1:17" x14ac:dyDescent="0.25">
      <c r="A39" s="13" t="s">
        <v>785</v>
      </c>
      <c r="B39" s="36">
        <v>77</v>
      </c>
      <c r="C39" s="36">
        <v>357</v>
      </c>
      <c r="D39" s="469">
        <f t="shared" si="0"/>
        <v>434</v>
      </c>
      <c r="E39" s="238"/>
      <c r="F39" s="41" t="s">
        <v>36</v>
      </c>
      <c r="G39" s="42"/>
      <c r="H39" s="42"/>
      <c r="I39" s="42"/>
      <c r="J39" s="42"/>
      <c r="K39" s="43"/>
      <c r="L39" s="478">
        <v>1</v>
      </c>
    </row>
    <row r="40" spans="1:17" ht="15.75" thickBot="1" x14ac:dyDescent="0.3">
      <c r="A40" s="13" t="s">
        <v>713</v>
      </c>
      <c r="B40" s="36">
        <v>267</v>
      </c>
      <c r="C40" s="36">
        <v>215</v>
      </c>
      <c r="D40" s="469">
        <f t="shared" si="0"/>
        <v>482</v>
      </c>
      <c r="E40" s="238"/>
      <c r="F40" s="44" t="s">
        <v>37</v>
      </c>
      <c r="G40" s="45"/>
      <c r="H40" s="45"/>
      <c r="I40" s="45"/>
      <c r="J40" s="45"/>
      <c r="K40" s="46"/>
      <c r="L40" s="478">
        <v>1271</v>
      </c>
    </row>
    <row r="41" spans="1:17" ht="15.75" thickBot="1" x14ac:dyDescent="0.3">
      <c r="A41" s="13" t="s">
        <v>714</v>
      </c>
      <c r="B41" s="36">
        <v>22</v>
      </c>
      <c r="C41" s="36">
        <v>187</v>
      </c>
      <c r="D41" s="469">
        <f t="shared" si="0"/>
        <v>209</v>
      </c>
      <c r="E41" s="238"/>
      <c r="F41" s="44" t="s">
        <v>791</v>
      </c>
      <c r="G41" s="45"/>
      <c r="H41" s="45"/>
      <c r="I41" s="45"/>
      <c r="J41" s="45"/>
      <c r="K41" s="46"/>
      <c r="L41" s="478">
        <v>1</v>
      </c>
    </row>
    <row r="42" spans="1:17" ht="15.75" thickBot="1" x14ac:dyDescent="0.3">
      <c r="A42" s="13" t="s">
        <v>715</v>
      </c>
      <c r="B42" s="36">
        <v>58</v>
      </c>
      <c r="C42" s="36">
        <v>152</v>
      </c>
      <c r="D42" s="469">
        <f t="shared" si="0"/>
        <v>210</v>
      </c>
      <c r="E42" s="238"/>
      <c r="F42" s="44" t="s">
        <v>792</v>
      </c>
      <c r="G42" s="45"/>
      <c r="H42" s="45"/>
      <c r="I42" s="45"/>
      <c r="J42" s="45"/>
      <c r="K42" s="46"/>
      <c r="L42" s="478">
        <v>13</v>
      </c>
    </row>
    <row r="43" spans="1:17" ht="16.5" thickBot="1" x14ac:dyDescent="0.3">
      <c r="A43" s="13" t="s">
        <v>716</v>
      </c>
      <c r="B43" s="36">
        <v>92</v>
      </c>
      <c r="C43" s="36">
        <v>71</v>
      </c>
      <c r="D43" s="469">
        <f t="shared" si="0"/>
        <v>163</v>
      </c>
      <c r="E43" s="241"/>
      <c r="F43" s="44" t="s">
        <v>793</v>
      </c>
      <c r="G43" s="45"/>
      <c r="H43" s="45"/>
      <c r="I43" s="45"/>
      <c r="J43" s="45"/>
      <c r="K43" s="46"/>
      <c r="L43" s="478">
        <v>181</v>
      </c>
    </row>
    <row r="44" spans="1:17" ht="15.75" x14ac:dyDescent="0.25">
      <c r="A44" s="13" t="s">
        <v>717</v>
      </c>
      <c r="B44" s="36">
        <v>14</v>
      </c>
      <c r="C44" s="36">
        <v>7</v>
      </c>
      <c r="D44" s="469">
        <f t="shared" si="0"/>
        <v>21</v>
      </c>
      <c r="E44" s="241"/>
    </row>
    <row r="45" spans="1:17" ht="12" customHeight="1" thickBot="1" x14ac:dyDescent="0.35">
      <c r="A45" s="13" t="s">
        <v>718</v>
      </c>
      <c r="B45" s="36">
        <v>24</v>
      </c>
      <c r="C45" s="36">
        <v>62</v>
      </c>
      <c r="D45" s="469">
        <f t="shared" si="0"/>
        <v>86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3</v>
      </c>
      <c r="C46" s="36">
        <v>34</v>
      </c>
      <c r="D46" s="469">
        <f t="shared" si="0"/>
        <v>37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35</v>
      </c>
      <c r="C47" s="36">
        <v>40</v>
      </c>
      <c r="D47" s="469">
        <f t="shared" si="0"/>
        <v>75</v>
      </c>
      <c r="E47" s="238"/>
      <c r="F47" s="20" t="s">
        <v>150</v>
      </c>
      <c r="G47" s="33"/>
      <c r="H47" s="33"/>
      <c r="I47" s="33"/>
      <c r="J47" s="147"/>
      <c r="K47" s="148"/>
      <c r="L47" s="478">
        <v>141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14</v>
      </c>
      <c r="C48" s="36">
        <v>16</v>
      </c>
      <c r="D48" s="469">
        <f t="shared" si="0"/>
        <v>30</v>
      </c>
      <c r="E48" s="238"/>
      <c r="F48" s="20" t="s">
        <v>151</v>
      </c>
      <c r="G48" s="33"/>
      <c r="H48" s="33"/>
      <c r="I48" s="33"/>
      <c r="J48" s="147"/>
      <c r="K48" s="148"/>
      <c r="L48" s="478">
        <v>11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64</v>
      </c>
      <c r="C49" s="36">
        <v>379</v>
      </c>
      <c r="D49" s="469">
        <f t="shared" si="0"/>
        <v>443</v>
      </c>
      <c r="E49" s="238"/>
      <c r="F49" s="20" t="s">
        <v>152</v>
      </c>
      <c r="G49" s="33"/>
      <c r="H49" s="33"/>
      <c r="I49" s="33"/>
      <c r="J49" s="147"/>
      <c r="K49" s="148"/>
      <c r="L49" s="478">
        <v>0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203</v>
      </c>
      <c r="C50" s="36">
        <v>165</v>
      </c>
      <c r="D50" s="470">
        <f t="shared" si="0"/>
        <v>368</v>
      </c>
      <c r="E50" s="238"/>
      <c r="F50" s="20" t="s">
        <v>153</v>
      </c>
      <c r="G50" s="33"/>
      <c r="H50" s="33"/>
      <c r="I50" s="33"/>
      <c r="J50" s="147"/>
      <c r="K50" s="148"/>
      <c r="L50" s="478">
        <v>9</v>
      </c>
    </row>
    <row r="51" spans="1:17" ht="17.25" thickBot="1" x14ac:dyDescent="0.35">
      <c r="A51" s="112" t="s">
        <v>723</v>
      </c>
      <c r="B51" s="113">
        <f>SUM(B13:B50)</f>
        <v>2836</v>
      </c>
      <c r="C51" s="113">
        <f>SUM(C13:C50)</f>
        <v>7670</v>
      </c>
      <c r="D51" s="471">
        <f t="shared" si="0"/>
        <v>10506</v>
      </c>
      <c r="E51" s="238"/>
      <c r="F51" s="20" t="s">
        <v>154</v>
      </c>
      <c r="G51" s="33"/>
      <c r="H51" s="33"/>
      <c r="I51" s="33"/>
      <c r="J51" s="147"/>
      <c r="K51" s="148"/>
      <c r="L51" s="478">
        <v>29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5416</v>
      </c>
      <c r="E52" s="238"/>
      <c r="F52" s="20" t="s">
        <v>155</v>
      </c>
      <c r="G52" s="33"/>
      <c r="H52" s="33"/>
      <c r="I52" s="33"/>
      <c r="J52" s="147"/>
      <c r="K52" s="148"/>
      <c r="L52" s="478">
        <v>0</v>
      </c>
    </row>
    <row r="53" spans="1:17" ht="16.5" x14ac:dyDescent="0.3">
      <c r="A53" s="50" t="s">
        <v>42</v>
      </c>
      <c r="B53" s="51"/>
      <c r="C53" s="52"/>
      <c r="D53" s="1440">
        <f>SUM(D52+D51)</f>
        <v>15922</v>
      </c>
      <c r="E53" s="238"/>
      <c r="F53" s="20" t="s">
        <v>156</v>
      </c>
      <c r="G53" s="33"/>
      <c r="H53" s="33"/>
      <c r="I53" s="33"/>
      <c r="J53" s="147"/>
      <c r="K53" s="148"/>
      <c r="L53" s="478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441"/>
      <c r="E54" s="238"/>
      <c r="F54" s="20" t="s">
        <v>157</v>
      </c>
      <c r="G54" s="33"/>
      <c r="H54" s="33"/>
      <c r="I54" s="33"/>
      <c r="J54" s="147"/>
      <c r="K54" s="148"/>
      <c r="L54" s="478">
        <v>3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478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478">
        <v>0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478">
        <v>2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846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458" t="s">
        <v>1</v>
      </c>
      <c r="B64" s="1460" t="s">
        <v>46</v>
      </c>
      <c r="C64" s="479"/>
      <c r="D64" s="1462" t="s">
        <v>795</v>
      </c>
      <c r="E64" s="1462"/>
      <c r="F64" s="1463"/>
      <c r="G64" s="1464" t="s">
        <v>798</v>
      </c>
      <c r="H64" s="1442" t="s">
        <v>77</v>
      </c>
      <c r="I64" s="1444" t="s">
        <v>78</v>
      </c>
      <c r="J64" s="1444" t="s">
        <v>79</v>
      </c>
      <c r="K64" s="1444" t="s">
        <v>80</v>
      </c>
      <c r="L64" s="1452" t="s">
        <v>784</v>
      </c>
    </row>
    <row r="65" spans="1:19" ht="28.5" customHeight="1" thickBot="1" x14ac:dyDescent="0.3">
      <c r="A65" s="1459"/>
      <c r="B65" s="1461"/>
      <c r="C65" s="480" t="s">
        <v>47</v>
      </c>
      <c r="D65" s="481" t="s">
        <v>796</v>
      </c>
      <c r="E65" s="481" t="s">
        <v>797</v>
      </c>
      <c r="F65" s="482" t="s">
        <v>48</v>
      </c>
      <c r="G65" s="1465"/>
      <c r="H65" s="1443"/>
      <c r="I65" s="1445"/>
      <c r="J65" s="1445"/>
      <c r="K65" s="1445"/>
      <c r="L65" s="1453"/>
      <c r="N65" t="s">
        <v>794</v>
      </c>
    </row>
    <row r="66" spans="1:19" ht="15.75" thickBot="1" x14ac:dyDescent="0.3">
      <c r="A66" s="56" t="s">
        <v>130</v>
      </c>
      <c r="B66" s="162">
        <v>0</v>
      </c>
      <c r="C66" s="162">
        <v>0</v>
      </c>
      <c r="D66" s="162">
        <v>0</v>
      </c>
      <c r="E66" s="162">
        <v>0</v>
      </c>
      <c r="F66" s="408">
        <f>E66+D66+C66</f>
        <v>0</v>
      </c>
      <c r="G66" s="159">
        <v>0</v>
      </c>
      <c r="H66" s="159">
        <v>0</v>
      </c>
      <c r="I66" s="372">
        <f>IFERROR(SUM(H66*$N$66),0)</f>
        <v>0</v>
      </c>
      <c r="J66" s="373">
        <f>IFERROR(SUM(G66/I66)*100,0)</f>
        <v>0</v>
      </c>
      <c r="K66" s="374">
        <f>IFERROR(SUM(G66/F66),0)</f>
        <v>0</v>
      </c>
      <c r="L66" s="58">
        <v>0</v>
      </c>
      <c r="N66">
        <f>IF(H86 &gt; 0, VLOOKUP(B9,Mes!A1:B12,2,0), "")</f>
        <v>31</v>
      </c>
    </row>
    <row r="67" spans="1:19" ht="15" customHeight="1" x14ac:dyDescent="0.25">
      <c r="A67" s="56" t="s">
        <v>131</v>
      </c>
      <c r="B67" s="162">
        <v>84</v>
      </c>
      <c r="C67" s="162">
        <v>70</v>
      </c>
      <c r="D67" s="162">
        <v>0</v>
      </c>
      <c r="E67" s="162">
        <v>0</v>
      </c>
      <c r="F67" s="409">
        <f t="shared" ref="F67:F85" si="2">E67+D67+C67</f>
        <v>70</v>
      </c>
      <c r="G67" s="159">
        <v>324</v>
      </c>
      <c r="H67" s="159">
        <v>23</v>
      </c>
      <c r="I67" s="372">
        <f t="shared" ref="I67:I85" si="3">IFERROR(SUM(H67*$N$66),0)</f>
        <v>713</v>
      </c>
      <c r="J67" s="373">
        <f t="shared" ref="J67:J85" si="4">IFERROR(SUM(G67/I67)*100,0)</f>
        <v>45.441795231416549</v>
      </c>
      <c r="K67" s="374">
        <f t="shared" ref="K67:K85" si="5">IFERROR(SUM(G67/F67),0)</f>
        <v>4.628571428571429</v>
      </c>
      <c r="L67" s="58">
        <v>14</v>
      </c>
      <c r="N67" s="1166" t="s">
        <v>829</v>
      </c>
      <c r="O67" s="1167"/>
      <c r="P67" s="1168"/>
      <c r="Q67" s="1148" t="s">
        <v>833</v>
      </c>
      <c r="R67" s="1149"/>
      <c r="S67" s="1150"/>
    </row>
    <row r="68" spans="1:19" x14ac:dyDescent="0.25">
      <c r="A68" s="57" t="s">
        <v>132</v>
      </c>
      <c r="B68" s="162">
        <v>153</v>
      </c>
      <c r="C68" s="162">
        <v>138</v>
      </c>
      <c r="D68" s="162">
        <v>0</v>
      </c>
      <c r="E68" s="162">
        <v>0</v>
      </c>
      <c r="F68" s="409">
        <f t="shared" si="2"/>
        <v>138</v>
      </c>
      <c r="G68" s="159">
        <v>424</v>
      </c>
      <c r="H68" s="159">
        <v>15</v>
      </c>
      <c r="I68" s="372">
        <f t="shared" si="3"/>
        <v>465</v>
      </c>
      <c r="J68" s="373">
        <f t="shared" si="4"/>
        <v>91.182795698924735</v>
      </c>
      <c r="K68" s="374">
        <f t="shared" si="5"/>
        <v>3.0724637681159419</v>
      </c>
      <c r="L68" s="58">
        <v>13</v>
      </c>
      <c r="N68" s="1169"/>
      <c r="O68" s="1170"/>
      <c r="P68" s="1171"/>
      <c r="Q68" s="1151"/>
      <c r="R68" s="1152"/>
      <c r="S68" s="1153"/>
    </row>
    <row r="69" spans="1:19" x14ac:dyDescent="0.25">
      <c r="A69" s="56" t="s">
        <v>133</v>
      </c>
      <c r="B69" s="162">
        <v>68</v>
      </c>
      <c r="C69" s="162">
        <v>58</v>
      </c>
      <c r="D69" s="162">
        <v>0</v>
      </c>
      <c r="E69" s="162">
        <v>0</v>
      </c>
      <c r="F69" s="409">
        <f t="shared" si="2"/>
        <v>58</v>
      </c>
      <c r="G69" s="159">
        <v>173</v>
      </c>
      <c r="H69" s="159">
        <v>13</v>
      </c>
      <c r="I69" s="372">
        <f t="shared" si="3"/>
        <v>403</v>
      </c>
      <c r="J69" s="373">
        <f t="shared" si="4"/>
        <v>42.928039702233249</v>
      </c>
      <c r="K69" s="374">
        <f t="shared" si="5"/>
        <v>2.9827586206896552</v>
      </c>
      <c r="L69" s="58">
        <v>10</v>
      </c>
      <c r="N69" s="1169"/>
      <c r="O69" s="1170"/>
      <c r="P69" s="1171"/>
      <c r="Q69" s="1151"/>
      <c r="R69" s="1152"/>
      <c r="S69" s="1153"/>
    </row>
    <row r="70" spans="1:19" ht="15.75" thickBot="1" x14ac:dyDescent="0.3">
      <c r="A70" s="56" t="s">
        <v>134</v>
      </c>
      <c r="B70" s="162">
        <v>160</v>
      </c>
      <c r="C70" s="162">
        <v>115</v>
      </c>
      <c r="D70" s="162">
        <v>0</v>
      </c>
      <c r="E70" s="162">
        <v>17</v>
      </c>
      <c r="F70" s="409">
        <f t="shared" si="2"/>
        <v>132</v>
      </c>
      <c r="G70" s="159">
        <v>670</v>
      </c>
      <c r="H70" s="159">
        <v>33</v>
      </c>
      <c r="I70" s="372">
        <f t="shared" si="3"/>
        <v>1023</v>
      </c>
      <c r="J70" s="373">
        <f t="shared" si="4"/>
        <v>65.493646138807421</v>
      </c>
      <c r="K70" s="374">
        <f t="shared" si="5"/>
        <v>5.0757575757575761</v>
      </c>
      <c r="L70" s="58">
        <v>28</v>
      </c>
      <c r="N70" s="1172"/>
      <c r="O70" s="1173"/>
      <c r="P70" s="1174"/>
      <c r="Q70" s="1154"/>
      <c r="R70" s="1155"/>
      <c r="S70" s="1156"/>
    </row>
    <row r="71" spans="1:19" ht="15.75" thickBot="1" x14ac:dyDescent="0.3">
      <c r="A71" s="56" t="s">
        <v>135</v>
      </c>
      <c r="B71" s="162">
        <v>0</v>
      </c>
      <c r="C71" s="162">
        <v>0</v>
      </c>
      <c r="D71" s="162">
        <v>0</v>
      </c>
      <c r="E71" s="162">
        <v>0</v>
      </c>
      <c r="F71" s="409">
        <f t="shared" si="2"/>
        <v>0</v>
      </c>
      <c r="G71" s="159">
        <v>0</v>
      </c>
      <c r="H71" s="159">
        <v>0</v>
      </c>
      <c r="I71" s="372">
        <f t="shared" si="3"/>
        <v>0</v>
      </c>
      <c r="J71" s="373">
        <f t="shared" si="4"/>
        <v>0</v>
      </c>
      <c r="K71" s="374">
        <f t="shared" si="5"/>
        <v>0</v>
      </c>
      <c r="L71" s="58">
        <v>0</v>
      </c>
      <c r="O71" s="939"/>
    </row>
    <row r="72" spans="1:19" ht="15" customHeight="1" x14ac:dyDescent="0.25">
      <c r="A72" s="56" t="s">
        <v>136</v>
      </c>
      <c r="B72" s="162">
        <v>0</v>
      </c>
      <c r="C72" s="162">
        <v>0</v>
      </c>
      <c r="D72" s="162">
        <v>0</v>
      </c>
      <c r="E72" s="162">
        <v>0</v>
      </c>
      <c r="F72" s="409">
        <f t="shared" si="2"/>
        <v>0</v>
      </c>
      <c r="G72" s="159">
        <v>0</v>
      </c>
      <c r="H72" s="159">
        <v>0</v>
      </c>
      <c r="I72" s="372">
        <f t="shared" si="3"/>
        <v>0</v>
      </c>
      <c r="J72" s="373">
        <f t="shared" si="4"/>
        <v>0</v>
      </c>
      <c r="K72" s="374">
        <f t="shared" si="5"/>
        <v>0</v>
      </c>
      <c r="L72" s="58">
        <v>0</v>
      </c>
      <c r="N72" s="1148" t="s">
        <v>830</v>
      </c>
      <c r="O72" s="1149"/>
      <c r="P72" s="1150"/>
      <c r="Q72" s="1157" t="s">
        <v>834</v>
      </c>
      <c r="R72" s="1158"/>
      <c r="S72" s="1159"/>
    </row>
    <row r="73" spans="1:19" x14ac:dyDescent="0.25">
      <c r="A73" s="56" t="s">
        <v>137</v>
      </c>
      <c r="B73" s="162">
        <v>0</v>
      </c>
      <c r="C73" s="162">
        <v>0</v>
      </c>
      <c r="D73" s="162">
        <v>0</v>
      </c>
      <c r="E73" s="162">
        <v>0</v>
      </c>
      <c r="F73" s="409">
        <f t="shared" si="2"/>
        <v>0</v>
      </c>
      <c r="G73" s="159">
        <v>0</v>
      </c>
      <c r="H73" s="159">
        <v>0</v>
      </c>
      <c r="I73" s="372">
        <v>0</v>
      </c>
      <c r="J73" s="373">
        <f t="shared" si="4"/>
        <v>0</v>
      </c>
      <c r="K73" s="374">
        <f t="shared" si="5"/>
        <v>0</v>
      </c>
      <c r="L73" s="58">
        <v>0</v>
      </c>
      <c r="N73" s="1151"/>
      <c r="O73" s="1152"/>
      <c r="P73" s="1153"/>
      <c r="Q73" s="1160"/>
      <c r="R73" s="1161"/>
      <c r="S73" s="1162"/>
    </row>
    <row r="74" spans="1:19" ht="15.75" thickBot="1" x14ac:dyDescent="0.3">
      <c r="A74" s="56" t="s">
        <v>138</v>
      </c>
      <c r="B74" s="162">
        <v>0</v>
      </c>
      <c r="C74" s="162">
        <v>0</v>
      </c>
      <c r="D74" s="162">
        <v>0</v>
      </c>
      <c r="E74" s="162">
        <v>0</v>
      </c>
      <c r="F74" s="409">
        <f t="shared" si="2"/>
        <v>0</v>
      </c>
      <c r="G74" s="159">
        <v>0</v>
      </c>
      <c r="H74" s="159">
        <v>0</v>
      </c>
      <c r="I74" s="372">
        <f t="shared" si="3"/>
        <v>0</v>
      </c>
      <c r="J74" s="373">
        <f t="shared" si="4"/>
        <v>0</v>
      </c>
      <c r="K74" s="374">
        <f t="shared" si="5"/>
        <v>0</v>
      </c>
      <c r="L74" s="58">
        <v>0</v>
      </c>
      <c r="N74" s="1154"/>
      <c r="O74" s="1155"/>
      <c r="P74" s="1156"/>
      <c r="Q74" s="1163"/>
      <c r="R74" s="1164"/>
      <c r="S74" s="1165"/>
    </row>
    <row r="75" spans="1:19" ht="15" customHeight="1" x14ac:dyDescent="0.25">
      <c r="A75" s="56" t="s">
        <v>139</v>
      </c>
      <c r="B75" s="162">
        <v>0</v>
      </c>
      <c r="C75" s="162">
        <v>0</v>
      </c>
      <c r="D75" s="162">
        <v>0</v>
      </c>
      <c r="E75" s="162">
        <v>0</v>
      </c>
      <c r="F75" s="409">
        <f t="shared" si="2"/>
        <v>0</v>
      </c>
      <c r="G75" s="159">
        <v>0</v>
      </c>
      <c r="H75" s="159">
        <v>0</v>
      </c>
      <c r="I75" s="372">
        <f t="shared" si="3"/>
        <v>0</v>
      </c>
      <c r="J75" s="373">
        <f t="shared" si="4"/>
        <v>0</v>
      </c>
      <c r="K75" s="374">
        <f t="shared" si="5"/>
        <v>0</v>
      </c>
      <c r="L75" s="58">
        <v>0</v>
      </c>
      <c r="N75" s="1169" t="s">
        <v>831</v>
      </c>
      <c r="O75" s="1170"/>
      <c r="P75" s="1171"/>
    </row>
    <row r="76" spans="1:19" x14ac:dyDescent="0.25">
      <c r="A76" s="56" t="s">
        <v>140</v>
      </c>
      <c r="B76" s="162">
        <v>172</v>
      </c>
      <c r="C76" s="162">
        <v>139</v>
      </c>
      <c r="D76" s="162">
        <v>0</v>
      </c>
      <c r="E76" s="162">
        <v>1</v>
      </c>
      <c r="F76" s="409">
        <f t="shared" si="2"/>
        <v>140</v>
      </c>
      <c r="G76" s="159">
        <v>561</v>
      </c>
      <c r="H76" s="159">
        <v>38</v>
      </c>
      <c r="I76" s="372">
        <f t="shared" si="3"/>
        <v>1178</v>
      </c>
      <c r="J76" s="373">
        <f t="shared" si="4"/>
        <v>47.623089983022069</v>
      </c>
      <c r="K76" s="374">
        <f t="shared" si="5"/>
        <v>4.0071428571428571</v>
      </c>
      <c r="L76" s="58">
        <v>32</v>
      </c>
      <c r="N76" s="1169"/>
      <c r="O76" s="1170"/>
      <c r="P76" s="1171"/>
    </row>
    <row r="77" spans="1:19" x14ac:dyDescent="0.25">
      <c r="A77" s="57" t="s">
        <v>141</v>
      </c>
      <c r="B77" s="162">
        <v>0</v>
      </c>
      <c r="C77" s="162">
        <v>0</v>
      </c>
      <c r="D77" s="162">
        <v>0</v>
      </c>
      <c r="E77" s="162">
        <v>0</v>
      </c>
      <c r="F77" s="409">
        <f t="shared" si="2"/>
        <v>0</v>
      </c>
      <c r="G77" s="159">
        <v>0</v>
      </c>
      <c r="H77" s="159">
        <v>0</v>
      </c>
      <c r="I77" s="372">
        <f t="shared" si="3"/>
        <v>0</v>
      </c>
      <c r="J77" s="373">
        <f t="shared" si="4"/>
        <v>0</v>
      </c>
      <c r="K77" s="374">
        <f t="shared" si="5"/>
        <v>0</v>
      </c>
      <c r="L77" s="58">
        <v>0</v>
      </c>
      <c r="N77" s="1169"/>
      <c r="O77" s="1170"/>
      <c r="P77" s="1171"/>
    </row>
    <row r="78" spans="1:19" ht="15.75" thickBot="1" x14ac:dyDescent="0.3">
      <c r="A78" s="56" t="s">
        <v>142</v>
      </c>
      <c r="B78" s="162">
        <v>26</v>
      </c>
      <c r="C78" s="162">
        <v>25</v>
      </c>
      <c r="D78" s="162">
        <v>0</v>
      </c>
      <c r="E78" s="162">
        <v>0</v>
      </c>
      <c r="F78" s="409">
        <f t="shared" si="2"/>
        <v>25</v>
      </c>
      <c r="G78" s="159">
        <v>235</v>
      </c>
      <c r="H78" s="159">
        <v>1</v>
      </c>
      <c r="I78" s="372">
        <f t="shared" si="3"/>
        <v>31</v>
      </c>
      <c r="J78" s="373">
        <f t="shared" si="4"/>
        <v>758.06451612903231</v>
      </c>
      <c r="K78" s="374">
        <f t="shared" si="5"/>
        <v>9.4</v>
      </c>
      <c r="L78" s="58">
        <v>1</v>
      </c>
      <c r="N78" s="1172"/>
      <c r="O78" s="1173"/>
      <c r="P78" s="1174"/>
    </row>
    <row r="79" spans="1:19" ht="15" customHeight="1" x14ac:dyDescent="0.25">
      <c r="A79" s="56" t="s">
        <v>143</v>
      </c>
      <c r="B79" s="162">
        <v>0</v>
      </c>
      <c r="C79" s="162">
        <v>0</v>
      </c>
      <c r="D79" s="162">
        <v>0</v>
      </c>
      <c r="E79" s="162">
        <v>0</v>
      </c>
      <c r="F79" s="409">
        <f t="shared" si="2"/>
        <v>0</v>
      </c>
      <c r="G79" s="159">
        <v>0</v>
      </c>
      <c r="H79" s="159">
        <v>0</v>
      </c>
      <c r="I79" s="372">
        <f t="shared" si="3"/>
        <v>0</v>
      </c>
      <c r="J79" s="373">
        <f t="shared" si="4"/>
        <v>0</v>
      </c>
      <c r="K79" s="374">
        <f t="shared" si="5"/>
        <v>0</v>
      </c>
      <c r="L79" s="58">
        <v>0</v>
      </c>
      <c r="N79" s="1148" t="s">
        <v>832</v>
      </c>
      <c r="O79" s="1149"/>
      <c r="P79" s="1150"/>
    </row>
    <row r="80" spans="1:19" x14ac:dyDescent="0.25">
      <c r="A80" s="56" t="s">
        <v>144</v>
      </c>
      <c r="B80" s="162">
        <v>6</v>
      </c>
      <c r="C80" s="162">
        <v>5</v>
      </c>
      <c r="D80" s="162">
        <v>0</v>
      </c>
      <c r="E80" s="162">
        <v>0</v>
      </c>
      <c r="F80" s="409">
        <f t="shared" si="2"/>
        <v>5</v>
      </c>
      <c r="G80" s="159">
        <v>37</v>
      </c>
      <c r="H80" s="159">
        <v>1</v>
      </c>
      <c r="I80" s="372">
        <f t="shared" si="3"/>
        <v>31</v>
      </c>
      <c r="J80" s="373">
        <f t="shared" si="4"/>
        <v>119.35483870967742</v>
      </c>
      <c r="K80" s="374">
        <f t="shared" si="5"/>
        <v>7.4</v>
      </c>
      <c r="L80" s="58">
        <v>1</v>
      </c>
      <c r="N80" s="1151"/>
      <c r="O80" s="1152"/>
      <c r="P80" s="1153"/>
    </row>
    <row r="81" spans="1:18" x14ac:dyDescent="0.25">
      <c r="A81" s="56" t="s">
        <v>145</v>
      </c>
      <c r="B81" s="162">
        <v>0</v>
      </c>
      <c r="C81" s="162">
        <v>0</v>
      </c>
      <c r="D81" s="162">
        <v>0</v>
      </c>
      <c r="E81" s="162">
        <v>0</v>
      </c>
      <c r="F81" s="409">
        <f t="shared" si="2"/>
        <v>0</v>
      </c>
      <c r="G81" s="159">
        <v>0</v>
      </c>
      <c r="H81" s="159">
        <v>0</v>
      </c>
      <c r="I81" s="372">
        <f t="shared" si="3"/>
        <v>0</v>
      </c>
      <c r="J81" s="373">
        <f t="shared" si="4"/>
        <v>0</v>
      </c>
      <c r="K81" s="374">
        <f t="shared" si="5"/>
        <v>0</v>
      </c>
      <c r="L81" s="58">
        <v>0</v>
      </c>
      <c r="N81" s="1151"/>
      <c r="O81" s="1152"/>
      <c r="P81" s="1153"/>
    </row>
    <row r="82" spans="1:18" ht="15.75" thickBot="1" x14ac:dyDescent="0.3">
      <c r="A82" s="56" t="s">
        <v>146</v>
      </c>
      <c r="B82" s="162">
        <v>51</v>
      </c>
      <c r="C82" s="162">
        <v>39</v>
      </c>
      <c r="D82" s="162">
        <v>0</v>
      </c>
      <c r="E82" s="162">
        <v>9</v>
      </c>
      <c r="F82" s="409">
        <f t="shared" si="2"/>
        <v>48</v>
      </c>
      <c r="G82" s="159">
        <v>322</v>
      </c>
      <c r="H82" s="159">
        <v>1</v>
      </c>
      <c r="I82" s="372">
        <f t="shared" si="3"/>
        <v>31</v>
      </c>
      <c r="J82" s="373">
        <f t="shared" si="4"/>
        <v>1038.7096774193549</v>
      </c>
      <c r="K82" s="374">
        <f t="shared" si="5"/>
        <v>6.708333333333333</v>
      </c>
      <c r="L82" s="58">
        <v>3</v>
      </c>
      <c r="N82" s="1154"/>
      <c r="O82" s="1155"/>
      <c r="P82" s="1156"/>
    </row>
    <row r="83" spans="1:18" x14ac:dyDescent="0.25">
      <c r="A83" s="56" t="s">
        <v>147</v>
      </c>
      <c r="B83" s="162">
        <v>8</v>
      </c>
      <c r="C83" s="162">
        <v>6</v>
      </c>
      <c r="D83" s="162">
        <v>0</v>
      </c>
      <c r="E83" s="162">
        <v>0</v>
      </c>
      <c r="F83" s="409">
        <f t="shared" si="2"/>
        <v>6</v>
      </c>
      <c r="G83" s="159">
        <v>54</v>
      </c>
      <c r="H83" s="159">
        <v>6</v>
      </c>
      <c r="I83" s="372">
        <f t="shared" si="3"/>
        <v>186</v>
      </c>
      <c r="J83" s="373">
        <f t="shared" si="4"/>
        <v>29.032258064516132</v>
      </c>
      <c r="K83" s="374">
        <f t="shared" si="5"/>
        <v>9</v>
      </c>
      <c r="L83" s="58">
        <v>2</v>
      </c>
    </row>
    <row r="84" spans="1:18" x14ac:dyDescent="0.25">
      <c r="A84" s="56" t="s">
        <v>148</v>
      </c>
      <c r="B84" s="162">
        <v>35</v>
      </c>
      <c r="C84" s="162">
        <v>8</v>
      </c>
      <c r="D84" s="162">
        <v>1</v>
      </c>
      <c r="E84" s="162">
        <v>19</v>
      </c>
      <c r="F84" s="409">
        <f t="shared" si="2"/>
        <v>28</v>
      </c>
      <c r="G84" s="159">
        <v>129</v>
      </c>
      <c r="H84" s="159">
        <v>8</v>
      </c>
      <c r="I84" s="372">
        <f t="shared" si="3"/>
        <v>248</v>
      </c>
      <c r="J84" s="373">
        <f t="shared" si="4"/>
        <v>52.016129032258064</v>
      </c>
      <c r="K84" s="374">
        <f t="shared" si="5"/>
        <v>4.6071428571428568</v>
      </c>
      <c r="L84" s="58">
        <v>7</v>
      </c>
    </row>
    <row r="85" spans="1:18" x14ac:dyDescent="0.25">
      <c r="A85" s="56" t="s">
        <v>149</v>
      </c>
      <c r="B85" s="162">
        <v>29</v>
      </c>
      <c r="C85" s="162">
        <v>22</v>
      </c>
      <c r="D85" s="162">
        <v>0</v>
      </c>
      <c r="E85" s="162">
        <v>1</v>
      </c>
      <c r="F85" s="409">
        <f t="shared" si="2"/>
        <v>23</v>
      </c>
      <c r="G85" s="159">
        <v>155</v>
      </c>
      <c r="H85" s="159">
        <v>20</v>
      </c>
      <c r="I85" s="372">
        <f t="shared" si="3"/>
        <v>620</v>
      </c>
      <c r="J85" s="373">
        <f t="shared" si="4"/>
        <v>25</v>
      </c>
      <c r="K85" s="374">
        <f t="shared" si="5"/>
        <v>6.7391304347826084</v>
      </c>
      <c r="L85" s="58">
        <v>6</v>
      </c>
    </row>
    <row r="86" spans="1:18" ht="15.75" thickBot="1" x14ac:dyDescent="0.3">
      <c r="A86" s="483" t="s">
        <v>6</v>
      </c>
      <c r="B86" s="412">
        <f t="shared" ref="B86:H86" si="6">SUM(B66:B85)</f>
        <v>792</v>
      </c>
      <c r="C86" s="413">
        <f t="shared" si="6"/>
        <v>625</v>
      </c>
      <c r="D86" s="410">
        <f t="shared" si="6"/>
        <v>1</v>
      </c>
      <c r="E86" s="410">
        <f t="shared" si="6"/>
        <v>47</v>
      </c>
      <c r="F86" s="410">
        <f t="shared" si="6"/>
        <v>673</v>
      </c>
      <c r="G86" s="414">
        <f t="shared" si="6"/>
        <v>3084</v>
      </c>
      <c r="H86" s="410">
        <f t="shared" si="6"/>
        <v>159</v>
      </c>
      <c r="I86" s="410">
        <f>IFERROR(SUM(H86*$N$66),0)</f>
        <v>4929</v>
      </c>
      <c r="J86" s="410">
        <f>IFERROR(SUM(G86/I86)*100,0)</f>
        <v>62.568472306755929</v>
      </c>
      <c r="K86" s="410">
        <f>IFERROR(SUM(G86/F86),0)</f>
        <v>4.5824665676077263</v>
      </c>
      <c r="L86" s="415">
        <f>SUM(L66:L85)</f>
        <v>117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454" t="s">
        <v>735</v>
      </c>
      <c r="B89" s="1455"/>
      <c r="C89" s="1446" t="s">
        <v>733</v>
      </c>
      <c r="D89" s="1447"/>
      <c r="E89" s="1447"/>
      <c r="F89" s="1447"/>
      <c r="G89" s="1447"/>
      <c r="H89" s="1447"/>
      <c r="I89" s="1447"/>
      <c r="J89" s="1448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456"/>
      <c r="B90" s="1457"/>
      <c r="C90" s="484" t="s">
        <v>161</v>
      </c>
      <c r="D90" s="485" t="s">
        <v>49</v>
      </c>
      <c r="E90" s="485" t="s">
        <v>50</v>
      </c>
      <c r="F90" s="485" t="s">
        <v>51</v>
      </c>
      <c r="G90" s="485" t="s">
        <v>52</v>
      </c>
      <c r="H90" s="485" t="s">
        <v>53</v>
      </c>
      <c r="I90" s="486" t="s">
        <v>54</v>
      </c>
      <c r="J90" s="487" t="s">
        <v>162</v>
      </c>
      <c r="K90" s="488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437" t="s">
        <v>41</v>
      </c>
      <c r="B91" s="72" t="s">
        <v>731</v>
      </c>
      <c r="C91" s="73">
        <v>0</v>
      </c>
      <c r="D91" s="74">
        <v>15</v>
      </c>
      <c r="E91" s="74">
        <v>20</v>
      </c>
      <c r="F91" s="74">
        <v>23</v>
      </c>
      <c r="G91" s="74">
        <v>10</v>
      </c>
      <c r="H91" s="74">
        <v>8</v>
      </c>
      <c r="I91" s="74">
        <v>2</v>
      </c>
      <c r="J91" s="61">
        <v>1</v>
      </c>
      <c r="K91" s="489">
        <f t="shared" ref="K91:K99" si="7">SUM(J91+I91+H91+G91+F91+E91+D91+C91)</f>
        <v>79</v>
      </c>
      <c r="L91" s="6"/>
      <c r="M91" s="6"/>
      <c r="N91" s="6"/>
      <c r="O91" s="6"/>
      <c r="P91" s="6"/>
      <c r="Q91" s="6"/>
      <c r="R91" s="6"/>
    </row>
    <row r="92" spans="1:18" x14ac:dyDescent="0.25">
      <c r="A92" s="1438"/>
      <c r="B92" s="68" t="s">
        <v>730</v>
      </c>
      <c r="C92" s="70">
        <v>0</v>
      </c>
      <c r="D92" s="67">
        <v>10</v>
      </c>
      <c r="E92" s="67">
        <v>17</v>
      </c>
      <c r="F92" s="67">
        <v>17</v>
      </c>
      <c r="G92" s="67">
        <v>10</v>
      </c>
      <c r="H92" s="67">
        <v>4</v>
      </c>
      <c r="I92" s="67">
        <v>1</v>
      </c>
      <c r="J92" s="71">
        <v>0</v>
      </c>
      <c r="K92" s="490">
        <f t="shared" si="7"/>
        <v>59</v>
      </c>
    </row>
    <row r="93" spans="1:18" ht="15.75" thickBot="1" x14ac:dyDescent="0.3">
      <c r="A93" s="1439"/>
      <c r="B93" s="493" t="s">
        <v>6</v>
      </c>
      <c r="C93" s="494">
        <f t="shared" ref="C93:J93" si="8">SUM(C91+C92)</f>
        <v>0</v>
      </c>
      <c r="D93" s="495">
        <f t="shared" si="8"/>
        <v>25</v>
      </c>
      <c r="E93" s="495">
        <f t="shared" si="8"/>
        <v>37</v>
      </c>
      <c r="F93" s="495">
        <f t="shared" si="8"/>
        <v>40</v>
      </c>
      <c r="G93" s="495">
        <f t="shared" si="8"/>
        <v>20</v>
      </c>
      <c r="H93" s="495">
        <f t="shared" si="8"/>
        <v>12</v>
      </c>
      <c r="I93" s="495">
        <f t="shared" si="8"/>
        <v>3</v>
      </c>
      <c r="J93" s="496">
        <f t="shared" si="8"/>
        <v>1</v>
      </c>
      <c r="K93" s="491">
        <f t="shared" si="7"/>
        <v>138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0</v>
      </c>
      <c r="E94" s="135">
        <v>0</v>
      </c>
      <c r="F94" s="135">
        <v>0</v>
      </c>
      <c r="G94" s="135"/>
      <c r="H94" s="135">
        <v>0</v>
      </c>
      <c r="I94" s="135">
        <v>0</v>
      </c>
      <c r="J94" s="136">
        <v>0</v>
      </c>
      <c r="K94" s="492">
        <f t="shared" si="7"/>
        <v>0</v>
      </c>
    </row>
    <row r="95" spans="1:18" ht="15.75" thickBot="1" x14ac:dyDescent="0.3">
      <c r="A95" s="1449" t="s">
        <v>55</v>
      </c>
      <c r="B95" s="60" t="s">
        <v>728</v>
      </c>
      <c r="C95" s="134">
        <v>0</v>
      </c>
      <c r="D95" s="135">
        <v>25</v>
      </c>
      <c r="E95" s="135">
        <v>36</v>
      </c>
      <c r="F95" s="135">
        <v>39</v>
      </c>
      <c r="G95" s="135">
        <v>19</v>
      </c>
      <c r="H95" s="135">
        <v>12</v>
      </c>
      <c r="I95" s="135">
        <v>2</v>
      </c>
      <c r="J95" s="136">
        <v>1</v>
      </c>
      <c r="K95" s="489">
        <f t="shared" si="7"/>
        <v>134</v>
      </c>
    </row>
    <row r="96" spans="1:18" x14ac:dyDescent="0.25">
      <c r="A96" s="1450"/>
      <c r="B96" s="131" t="s">
        <v>727</v>
      </c>
      <c r="C96" s="134">
        <v>0</v>
      </c>
      <c r="D96" s="135">
        <v>1</v>
      </c>
      <c r="E96" s="135">
        <v>0</v>
      </c>
      <c r="F96" s="135">
        <v>1</v>
      </c>
      <c r="G96" s="135">
        <v>1</v>
      </c>
      <c r="H96" s="135">
        <v>0</v>
      </c>
      <c r="I96" s="135">
        <v>1</v>
      </c>
      <c r="J96" s="136">
        <v>0</v>
      </c>
      <c r="K96" s="490">
        <f t="shared" si="7"/>
        <v>4</v>
      </c>
    </row>
    <row r="97" spans="1:18" ht="15.75" thickBot="1" x14ac:dyDescent="0.3">
      <c r="A97" s="1451"/>
      <c r="B97" s="497" t="s">
        <v>6</v>
      </c>
      <c r="C97" s="498">
        <f>C96+C95</f>
        <v>0</v>
      </c>
      <c r="D97" s="499">
        <f t="shared" ref="D97:J97" si="9">D96+D95</f>
        <v>26</v>
      </c>
      <c r="E97" s="499">
        <f t="shared" si="9"/>
        <v>36</v>
      </c>
      <c r="F97" s="499">
        <f t="shared" si="9"/>
        <v>40</v>
      </c>
      <c r="G97" s="499">
        <f t="shared" si="9"/>
        <v>20</v>
      </c>
      <c r="H97" s="499">
        <f t="shared" si="9"/>
        <v>12</v>
      </c>
      <c r="I97" s="499">
        <f t="shared" si="9"/>
        <v>3</v>
      </c>
      <c r="J97" s="500">
        <f t="shared" si="9"/>
        <v>1</v>
      </c>
      <c r="K97" s="491">
        <f t="shared" si="7"/>
        <v>138</v>
      </c>
      <c r="R97" s="18"/>
    </row>
    <row r="98" spans="1:18" x14ac:dyDescent="0.25">
      <c r="A98" s="75"/>
      <c r="B98" s="72" t="s">
        <v>726</v>
      </c>
      <c r="C98" s="73">
        <v>0</v>
      </c>
      <c r="D98" s="74">
        <v>6</v>
      </c>
      <c r="E98" s="74">
        <v>6</v>
      </c>
      <c r="F98" s="74">
        <v>10</v>
      </c>
      <c r="G98" s="74">
        <v>6</v>
      </c>
      <c r="H98" s="74">
        <v>1</v>
      </c>
      <c r="I98" s="74">
        <v>1</v>
      </c>
      <c r="J98" s="61">
        <v>0</v>
      </c>
      <c r="K98" s="489">
        <f t="shared" si="7"/>
        <v>30</v>
      </c>
    </row>
    <row r="99" spans="1:18" ht="15.75" thickBot="1" x14ac:dyDescent="0.3">
      <c r="A99" s="76"/>
      <c r="B99" s="77" t="s">
        <v>732</v>
      </c>
      <c r="C99" s="32">
        <v>0</v>
      </c>
      <c r="D99" s="63">
        <v>3</v>
      </c>
      <c r="E99" s="63">
        <v>2</v>
      </c>
      <c r="F99" s="63">
        <v>6</v>
      </c>
      <c r="G99" s="63">
        <v>6</v>
      </c>
      <c r="H99" s="63">
        <v>1</v>
      </c>
      <c r="I99" s="63">
        <v>1</v>
      </c>
      <c r="J99" s="62">
        <v>0</v>
      </c>
      <c r="K99" s="491">
        <f t="shared" si="7"/>
        <v>19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433" t="s">
        <v>62</v>
      </c>
      <c r="B107" s="1434"/>
      <c r="C107" s="1434"/>
      <c r="D107" s="1434"/>
      <c r="E107" s="1434"/>
      <c r="F107" s="1435">
        <f>SUM(F105+F106)</f>
        <v>0</v>
      </c>
      <c r="G107" s="1436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433" t="s">
        <v>66</v>
      </c>
      <c r="B112" s="1434"/>
      <c r="C112" s="1434"/>
      <c r="D112" s="1434"/>
      <c r="E112" s="1434"/>
      <c r="F112" s="1435">
        <f>SUM(F108+F109+F110+F111)</f>
        <v>0</v>
      </c>
      <c r="G112" s="1436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847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79:P82"/>
    <mergeCell ref="N67:P70"/>
    <mergeCell ref="Q67:S70"/>
    <mergeCell ref="N72:P74"/>
    <mergeCell ref="Q72:S74"/>
    <mergeCell ref="N75:P78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34" priority="5" operator="equal">
      <formula>""</formula>
    </cfRule>
  </conditionalFormatting>
  <conditionalFormatting sqref="A118">
    <cfRule type="cellIs" dxfId="33" priority="4" operator="equal">
      <formula>""</formula>
    </cfRule>
  </conditionalFormatting>
  <conditionalFormatting sqref="G118">
    <cfRule type="cellIs" dxfId="32" priority="3" operator="equal">
      <formula>""</formula>
    </cfRule>
  </conditionalFormatting>
  <conditionalFormatting sqref="A115">
    <cfRule type="cellIs" dxfId="31" priority="1" operator="equal">
      <formula>""</formula>
    </cfRule>
  </conditionalFormatting>
  <hyperlinks>
    <hyperlink ref="A3" r:id="rId1"/>
  </hyperlinks>
  <pageMargins left="2.1653543307086616" right="0.39370078740157483" top="1.4173228346456694" bottom="0.62992125984251968" header="0.31496062992125984" footer="0.31496062992125984"/>
  <pageSetup paperSize="9" fitToWidth="2" fitToHeight="3"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 tint="-0.499984740745262"/>
  </sheetPr>
  <dimension ref="A1:S121"/>
  <sheetViews>
    <sheetView showGridLines="0" showRowColHeaders="0" zoomScaleNormal="100" zoomScalePageLayoutView="60" workbookViewId="0">
      <selection activeCell="B13" sqref="B13:C50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779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509" t="s">
        <v>1</v>
      </c>
      <c r="B11" s="304" t="s">
        <v>2</v>
      </c>
      <c r="C11" s="305" t="s">
        <v>724</v>
      </c>
      <c r="D11" s="1511" t="s">
        <v>3</v>
      </c>
      <c r="E11" s="238"/>
      <c r="F11" s="1513" t="s">
        <v>725</v>
      </c>
      <c r="G11" s="1514"/>
      <c r="H11" s="1514"/>
      <c r="I11" s="1515"/>
      <c r="J11" s="505" t="s">
        <v>4</v>
      </c>
      <c r="K11" s="506" t="s">
        <v>5</v>
      </c>
      <c r="L11" s="1517" t="s">
        <v>6</v>
      </c>
      <c r="N11" s="1114"/>
      <c r="O11" s="1114"/>
      <c r="P11" s="1114"/>
      <c r="Q11" s="1114"/>
    </row>
    <row r="12" spans="1:17" ht="15.75" customHeight="1" thickBot="1" x14ac:dyDescent="0.3">
      <c r="A12" s="1510"/>
      <c r="B12" s="306" t="s">
        <v>7</v>
      </c>
      <c r="C12" s="307" t="s">
        <v>8</v>
      </c>
      <c r="D12" s="1512"/>
      <c r="E12" s="238"/>
      <c r="F12" s="1516"/>
      <c r="G12" s="1497"/>
      <c r="H12" s="1497"/>
      <c r="I12" s="1498"/>
      <c r="J12" s="507" t="s">
        <v>9</v>
      </c>
      <c r="K12" s="508" t="s">
        <v>10</v>
      </c>
      <c r="L12" s="1518"/>
    </row>
    <row r="13" spans="1:17" s="155" customFormat="1" x14ac:dyDescent="0.25">
      <c r="A13" s="153" t="s">
        <v>691</v>
      </c>
      <c r="B13" s="36"/>
      <c r="C13" s="36">
        <v>0</v>
      </c>
      <c r="D13" s="501">
        <f>SUM(C13+B13)</f>
        <v>0</v>
      </c>
      <c r="E13" s="239"/>
      <c r="F13" s="1029" t="s">
        <v>11</v>
      </c>
      <c r="G13" s="1030"/>
      <c r="H13" s="1030"/>
      <c r="I13" s="1030"/>
      <c r="J13" s="114">
        <v>453</v>
      </c>
      <c r="K13" s="114">
        <v>0</v>
      </c>
      <c r="L13" s="509">
        <f>SUM(K13+J13)</f>
        <v>453</v>
      </c>
    </row>
    <row r="14" spans="1:17" x14ac:dyDescent="0.25">
      <c r="A14" s="13" t="s">
        <v>692</v>
      </c>
      <c r="B14" s="36">
        <v>79</v>
      </c>
      <c r="C14" s="36">
        <v>810</v>
      </c>
      <c r="D14" s="502">
        <f t="shared" ref="D14:D51" si="0">SUM(C14+B14)</f>
        <v>889</v>
      </c>
      <c r="E14" s="238"/>
      <c r="F14" s="1029" t="s">
        <v>12</v>
      </c>
      <c r="G14" s="1030"/>
      <c r="H14" s="1030"/>
      <c r="I14" s="1030"/>
      <c r="J14" s="114">
        <v>93</v>
      </c>
      <c r="K14" s="114">
        <v>1933</v>
      </c>
      <c r="L14" s="509">
        <f t="shared" ref="L14:L33" si="1">SUM(K14+J14)</f>
        <v>2026</v>
      </c>
    </row>
    <row r="15" spans="1:17" x14ac:dyDescent="0.25">
      <c r="A15" s="13" t="s">
        <v>693</v>
      </c>
      <c r="B15" s="36">
        <v>172</v>
      </c>
      <c r="C15" s="36">
        <v>690</v>
      </c>
      <c r="D15" s="502">
        <f t="shared" si="0"/>
        <v>862</v>
      </c>
      <c r="E15" s="238"/>
      <c r="F15" s="1029" t="s">
        <v>13</v>
      </c>
      <c r="G15" s="1030"/>
      <c r="H15" s="1030"/>
      <c r="I15" s="1030"/>
      <c r="J15" s="114">
        <v>377</v>
      </c>
      <c r="K15" s="114">
        <v>1024</v>
      </c>
      <c r="L15" s="509">
        <f t="shared" si="1"/>
        <v>1401</v>
      </c>
    </row>
    <row r="16" spans="1:17" x14ac:dyDescent="0.25">
      <c r="A16" s="13" t="s">
        <v>694</v>
      </c>
      <c r="B16" s="36">
        <v>98</v>
      </c>
      <c r="C16" s="36">
        <v>500</v>
      </c>
      <c r="D16" s="502">
        <f t="shared" si="0"/>
        <v>598</v>
      </c>
      <c r="E16" s="238"/>
      <c r="F16" s="1029" t="s">
        <v>14</v>
      </c>
      <c r="G16" s="1030"/>
      <c r="H16" s="1030"/>
      <c r="I16" s="1030"/>
      <c r="J16" s="114">
        <v>369</v>
      </c>
      <c r="K16" s="114">
        <v>487</v>
      </c>
      <c r="L16" s="509">
        <f t="shared" si="1"/>
        <v>856</v>
      </c>
      <c r="O16" s="940"/>
      <c r="P16" s="940"/>
    </row>
    <row r="17" spans="1:12" x14ac:dyDescent="0.25">
      <c r="A17" s="13" t="s">
        <v>695</v>
      </c>
      <c r="B17" s="36">
        <v>241</v>
      </c>
      <c r="C17" s="36">
        <v>362</v>
      </c>
      <c r="D17" s="502">
        <f t="shared" si="0"/>
        <v>603</v>
      </c>
      <c r="E17" s="238"/>
      <c r="F17" s="1029" t="s">
        <v>15</v>
      </c>
      <c r="G17" s="1030"/>
      <c r="H17" s="1030"/>
      <c r="I17" s="1030"/>
      <c r="J17" s="114">
        <v>0</v>
      </c>
      <c r="K17" s="114">
        <v>0</v>
      </c>
      <c r="L17" s="509">
        <f t="shared" si="1"/>
        <v>0</v>
      </c>
    </row>
    <row r="18" spans="1:12" x14ac:dyDescent="0.25">
      <c r="A18" s="13" t="s">
        <v>786</v>
      </c>
      <c r="B18" s="36">
        <v>518</v>
      </c>
      <c r="C18" s="36">
        <v>455</v>
      </c>
      <c r="D18" s="502">
        <f t="shared" si="0"/>
        <v>973</v>
      </c>
      <c r="E18" s="238"/>
      <c r="F18" s="1045" t="s">
        <v>16</v>
      </c>
      <c r="G18" s="1046"/>
      <c r="H18" s="1046"/>
      <c r="I18" s="1046"/>
      <c r="J18" s="114">
        <v>0</v>
      </c>
      <c r="K18" s="114">
        <v>0</v>
      </c>
      <c r="L18" s="509">
        <f t="shared" si="1"/>
        <v>0</v>
      </c>
    </row>
    <row r="19" spans="1:12" x14ac:dyDescent="0.25">
      <c r="A19" s="13" t="s">
        <v>696</v>
      </c>
      <c r="B19" s="36">
        <v>251</v>
      </c>
      <c r="C19" s="36">
        <v>487</v>
      </c>
      <c r="D19" s="502">
        <f t="shared" si="0"/>
        <v>738</v>
      </c>
      <c r="E19" s="238"/>
      <c r="F19" s="1045" t="s">
        <v>17</v>
      </c>
      <c r="G19" s="1046"/>
      <c r="H19" s="1046"/>
      <c r="I19" s="1047"/>
      <c r="J19" s="114">
        <v>0</v>
      </c>
      <c r="K19" s="114">
        <v>0</v>
      </c>
      <c r="L19" s="509">
        <f t="shared" si="1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502">
        <f t="shared" si="0"/>
        <v>0</v>
      </c>
      <c r="E20" s="238"/>
      <c r="F20" s="1045" t="s">
        <v>18</v>
      </c>
      <c r="G20" s="1046"/>
      <c r="H20" s="1046"/>
      <c r="I20" s="1047"/>
      <c r="J20" s="114">
        <v>0</v>
      </c>
      <c r="K20" s="114">
        <v>0</v>
      </c>
      <c r="L20" s="509">
        <f t="shared" si="1"/>
        <v>0</v>
      </c>
    </row>
    <row r="21" spans="1:12" x14ac:dyDescent="0.25">
      <c r="A21" s="13" t="s">
        <v>698</v>
      </c>
      <c r="B21" s="36">
        <v>147</v>
      </c>
      <c r="C21" s="36">
        <v>305</v>
      </c>
      <c r="D21" s="502">
        <f t="shared" si="0"/>
        <v>452</v>
      </c>
      <c r="E21" s="238"/>
      <c r="F21" s="1045" t="s">
        <v>19</v>
      </c>
      <c r="G21" s="1046"/>
      <c r="H21" s="1046"/>
      <c r="I21" s="1047"/>
      <c r="J21" s="114">
        <v>0</v>
      </c>
      <c r="K21" s="114">
        <v>0</v>
      </c>
      <c r="L21" s="509">
        <f t="shared" si="1"/>
        <v>0</v>
      </c>
    </row>
    <row r="22" spans="1:12" x14ac:dyDescent="0.25">
      <c r="A22" s="13" t="s">
        <v>699</v>
      </c>
      <c r="B22" s="36">
        <v>106</v>
      </c>
      <c r="C22" s="36">
        <v>98</v>
      </c>
      <c r="D22" s="502">
        <f t="shared" si="0"/>
        <v>204</v>
      </c>
      <c r="E22" s="238"/>
      <c r="F22" s="1045" t="s">
        <v>20</v>
      </c>
      <c r="G22" s="1046"/>
      <c r="H22" s="1046"/>
      <c r="I22" s="1047"/>
      <c r="J22" s="114">
        <v>347</v>
      </c>
      <c r="K22" s="114">
        <v>650</v>
      </c>
      <c r="L22" s="509">
        <f t="shared" si="1"/>
        <v>997</v>
      </c>
    </row>
    <row r="23" spans="1:12" x14ac:dyDescent="0.25">
      <c r="A23" s="13" t="s">
        <v>700</v>
      </c>
      <c r="B23" s="36">
        <v>55</v>
      </c>
      <c r="C23" s="36">
        <v>207</v>
      </c>
      <c r="D23" s="502">
        <f t="shared" si="0"/>
        <v>262</v>
      </c>
      <c r="E23" s="238"/>
      <c r="F23" s="1045" t="s">
        <v>21</v>
      </c>
      <c r="G23" s="1046"/>
      <c r="H23" s="1046"/>
      <c r="I23" s="1047"/>
      <c r="J23" s="114">
        <v>44</v>
      </c>
      <c r="K23" s="114">
        <v>7</v>
      </c>
      <c r="L23" s="509">
        <f t="shared" si="1"/>
        <v>51</v>
      </c>
    </row>
    <row r="24" spans="1:12" x14ac:dyDescent="0.25">
      <c r="A24" s="13" t="s">
        <v>701</v>
      </c>
      <c r="B24" s="36">
        <v>29</v>
      </c>
      <c r="C24" s="36">
        <v>40</v>
      </c>
      <c r="D24" s="502">
        <f t="shared" si="0"/>
        <v>69</v>
      </c>
      <c r="E24" s="238"/>
      <c r="F24" s="1045" t="s">
        <v>22</v>
      </c>
      <c r="G24" s="1046"/>
      <c r="H24" s="1046"/>
      <c r="I24" s="1047"/>
      <c r="J24" s="114">
        <v>0</v>
      </c>
      <c r="K24" s="114">
        <v>0</v>
      </c>
      <c r="L24" s="509">
        <f t="shared" si="1"/>
        <v>0</v>
      </c>
    </row>
    <row r="25" spans="1:12" x14ac:dyDescent="0.25">
      <c r="A25" s="13" t="s">
        <v>702</v>
      </c>
      <c r="B25" s="36">
        <v>271</v>
      </c>
      <c r="C25" s="36">
        <v>603</v>
      </c>
      <c r="D25" s="502">
        <f t="shared" si="0"/>
        <v>874</v>
      </c>
      <c r="E25" s="238"/>
      <c r="F25" s="1045" t="s">
        <v>23</v>
      </c>
      <c r="G25" s="1046"/>
      <c r="H25" s="1046"/>
      <c r="I25" s="1047"/>
      <c r="J25" s="114">
        <v>0</v>
      </c>
      <c r="K25" s="114">
        <v>0</v>
      </c>
      <c r="L25" s="509">
        <f t="shared" si="1"/>
        <v>0</v>
      </c>
    </row>
    <row r="26" spans="1:12" x14ac:dyDescent="0.25">
      <c r="A26" s="13" t="s">
        <v>703</v>
      </c>
      <c r="B26" s="36">
        <v>95</v>
      </c>
      <c r="C26" s="36">
        <v>148</v>
      </c>
      <c r="D26" s="502">
        <f t="shared" si="0"/>
        <v>243</v>
      </c>
      <c r="E26" s="238"/>
      <c r="F26" s="1045" t="s">
        <v>24</v>
      </c>
      <c r="G26" s="1046"/>
      <c r="H26" s="1046"/>
      <c r="I26" s="1047"/>
      <c r="J26" s="114">
        <v>0</v>
      </c>
      <c r="K26" s="114">
        <v>0</v>
      </c>
      <c r="L26" s="509">
        <f t="shared" si="1"/>
        <v>0</v>
      </c>
    </row>
    <row r="27" spans="1:12" x14ac:dyDescent="0.25">
      <c r="A27" s="13" t="s">
        <v>704</v>
      </c>
      <c r="B27" s="36">
        <v>45</v>
      </c>
      <c r="C27" s="36">
        <v>85</v>
      </c>
      <c r="D27" s="502">
        <f t="shared" si="0"/>
        <v>130</v>
      </c>
      <c r="E27" s="238"/>
      <c r="F27" s="1045" t="s">
        <v>25</v>
      </c>
      <c r="G27" s="1046"/>
      <c r="H27" s="1046"/>
      <c r="I27" s="1047"/>
      <c r="J27" s="114">
        <v>0</v>
      </c>
      <c r="K27" s="114">
        <v>0</v>
      </c>
      <c r="L27" s="509">
        <f t="shared" si="1"/>
        <v>0</v>
      </c>
    </row>
    <row r="28" spans="1:12" x14ac:dyDescent="0.25">
      <c r="A28" s="13" t="s">
        <v>705</v>
      </c>
      <c r="B28" s="36">
        <v>0</v>
      </c>
      <c r="C28" s="36">
        <v>211</v>
      </c>
      <c r="D28" s="502">
        <f t="shared" si="0"/>
        <v>211</v>
      </c>
      <c r="E28" s="238"/>
      <c r="F28" s="1045" t="s">
        <v>26</v>
      </c>
      <c r="G28" s="1046"/>
      <c r="H28" s="1046"/>
      <c r="I28" s="1047"/>
      <c r="J28" s="114">
        <v>0</v>
      </c>
      <c r="K28" s="114">
        <v>0</v>
      </c>
      <c r="L28" s="509">
        <f t="shared" si="1"/>
        <v>0</v>
      </c>
    </row>
    <row r="29" spans="1:12" x14ac:dyDescent="0.25">
      <c r="A29" s="13" t="s">
        <v>706</v>
      </c>
      <c r="B29" s="36">
        <v>109</v>
      </c>
      <c r="C29" s="36">
        <v>133</v>
      </c>
      <c r="D29" s="502">
        <f t="shared" si="0"/>
        <v>242</v>
      </c>
      <c r="E29" s="238"/>
      <c r="F29" s="1045" t="s">
        <v>27</v>
      </c>
      <c r="G29" s="1046"/>
      <c r="H29" s="1046"/>
      <c r="I29" s="1047"/>
      <c r="J29" s="143">
        <v>0</v>
      </c>
      <c r="K29" s="36">
        <v>268</v>
      </c>
      <c r="L29" s="509">
        <f t="shared" si="1"/>
        <v>268</v>
      </c>
    </row>
    <row r="30" spans="1:12" x14ac:dyDescent="0.25">
      <c r="A30" s="13" t="s">
        <v>707</v>
      </c>
      <c r="B30" s="36"/>
      <c r="C30" s="36">
        <v>0</v>
      </c>
      <c r="D30" s="502">
        <f t="shared" si="0"/>
        <v>0</v>
      </c>
      <c r="E30" s="238"/>
      <c r="F30" s="1029" t="s">
        <v>28</v>
      </c>
      <c r="G30" s="1030"/>
      <c r="H30" s="1030"/>
      <c r="I30" s="1030"/>
      <c r="J30" s="115">
        <v>207</v>
      </c>
      <c r="K30" s="144"/>
      <c r="L30" s="509">
        <f t="shared" si="1"/>
        <v>207</v>
      </c>
    </row>
    <row r="31" spans="1:12" x14ac:dyDescent="0.25">
      <c r="A31" s="13" t="s">
        <v>708</v>
      </c>
      <c r="B31" s="36">
        <v>55</v>
      </c>
      <c r="C31" s="36">
        <v>351</v>
      </c>
      <c r="D31" s="502">
        <f t="shared" si="0"/>
        <v>406</v>
      </c>
      <c r="E31" s="238"/>
      <c r="F31" s="1029" t="s">
        <v>29</v>
      </c>
      <c r="G31" s="1030"/>
      <c r="H31" s="1030"/>
      <c r="I31" s="1030"/>
      <c r="J31" s="36">
        <v>7903</v>
      </c>
      <c r="K31" s="37">
        <v>20130</v>
      </c>
      <c r="L31" s="509">
        <f t="shared" si="1"/>
        <v>28033</v>
      </c>
    </row>
    <row r="32" spans="1:12" x14ac:dyDescent="0.25">
      <c r="A32" s="13" t="s">
        <v>787</v>
      </c>
      <c r="B32" s="36">
        <v>0</v>
      </c>
      <c r="C32" s="36">
        <v>0</v>
      </c>
      <c r="D32" s="502">
        <f t="shared" si="0"/>
        <v>0</v>
      </c>
      <c r="E32" s="238"/>
      <c r="F32" s="1029" t="s">
        <v>30</v>
      </c>
      <c r="G32" s="1030"/>
      <c r="H32" s="1030"/>
      <c r="I32" s="1030"/>
      <c r="J32" s="36">
        <v>0</v>
      </c>
      <c r="K32" s="36">
        <v>0</v>
      </c>
      <c r="L32" s="509">
        <f t="shared" si="1"/>
        <v>0</v>
      </c>
    </row>
    <row r="33" spans="1:17" s="17" customFormat="1" x14ac:dyDescent="0.25">
      <c r="A33" s="13" t="s">
        <v>788</v>
      </c>
      <c r="B33" s="36">
        <v>48</v>
      </c>
      <c r="C33" s="36">
        <v>22</v>
      </c>
      <c r="D33" s="502">
        <f t="shared" si="0"/>
        <v>70</v>
      </c>
      <c r="E33" s="240"/>
      <c r="F33" s="1029" t="s">
        <v>31</v>
      </c>
      <c r="G33" s="1030"/>
      <c r="H33" s="1030"/>
      <c r="I33" s="1030"/>
      <c r="J33" s="36">
        <v>0</v>
      </c>
      <c r="K33" s="36">
        <v>0</v>
      </c>
      <c r="L33" s="509">
        <f t="shared" si="1"/>
        <v>0</v>
      </c>
    </row>
    <row r="34" spans="1:17" s="17" customFormat="1" ht="15.75" thickBot="1" x14ac:dyDescent="0.3">
      <c r="A34" s="13" t="s">
        <v>789</v>
      </c>
      <c r="B34" s="36">
        <v>61</v>
      </c>
      <c r="C34" s="36">
        <v>385</v>
      </c>
      <c r="D34" s="502">
        <f t="shared" si="0"/>
        <v>446</v>
      </c>
      <c r="E34" s="240"/>
      <c r="F34" s="1107" t="s">
        <v>76</v>
      </c>
      <c r="G34" s="1108"/>
      <c r="H34" s="1108"/>
      <c r="I34" s="1108"/>
      <c r="J34" s="116">
        <v>0</v>
      </c>
      <c r="K34" s="116">
        <v>0</v>
      </c>
      <c r="L34" s="510">
        <v>6</v>
      </c>
    </row>
    <row r="35" spans="1:17" x14ac:dyDescent="0.25">
      <c r="A35" s="13" t="s">
        <v>709</v>
      </c>
      <c r="B35" s="36">
        <v>58</v>
      </c>
      <c r="C35" s="36">
        <v>569</v>
      </c>
      <c r="D35" s="502">
        <f t="shared" si="0"/>
        <v>627</v>
      </c>
      <c r="E35" s="238"/>
      <c r="F35" s="38" t="s">
        <v>32</v>
      </c>
      <c r="G35" s="39"/>
      <c r="H35" s="39"/>
      <c r="I35" s="39"/>
      <c r="J35" s="40"/>
      <c r="K35" s="40"/>
      <c r="L35" s="511">
        <v>7</v>
      </c>
    </row>
    <row r="36" spans="1:17" x14ac:dyDescent="0.25">
      <c r="A36" s="13" t="s">
        <v>710</v>
      </c>
      <c r="B36" s="36">
        <v>66</v>
      </c>
      <c r="C36" s="36">
        <v>122</v>
      </c>
      <c r="D36" s="502">
        <f t="shared" si="0"/>
        <v>188</v>
      </c>
      <c r="E36" s="238"/>
      <c r="F36" s="41" t="s">
        <v>33</v>
      </c>
      <c r="G36" s="42"/>
      <c r="H36" s="42"/>
      <c r="I36" s="42"/>
      <c r="J36" s="42"/>
      <c r="K36" s="43"/>
      <c r="L36" s="512">
        <v>196</v>
      </c>
    </row>
    <row r="37" spans="1:17" x14ac:dyDescent="0.25">
      <c r="A37" s="13" t="s">
        <v>711</v>
      </c>
      <c r="B37" s="36">
        <v>97</v>
      </c>
      <c r="C37" s="36">
        <v>137</v>
      </c>
      <c r="D37" s="502">
        <f t="shared" si="0"/>
        <v>234</v>
      </c>
      <c r="E37" s="238"/>
      <c r="F37" s="41" t="s">
        <v>34</v>
      </c>
      <c r="G37" s="42"/>
      <c r="H37" s="42"/>
      <c r="I37" s="42"/>
      <c r="J37" s="42"/>
      <c r="K37" s="43"/>
      <c r="L37" s="512">
        <v>131</v>
      </c>
    </row>
    <row r="38" spans="1:17" x14ac:dyDescent="0.25">
      <c r="A38" s="13" t="s">
        <v>712</v>
      </c>
      <c r="B38" s="36">
        <v>208</v>
      </c>
      <c r="C38" s="36">
        <v>533</v>
      </c>
      <c r="D38" s="502">
        <f t="shared" si="0"/>
        <v>741</v>
      </c>
      <c r="E38" s="238"/>
      <c r="F38" s="41" t="s">
        <v>35</v>
      </c>
      <c r="G38" s="42"/>
      <c r="H38" s="42"/>
      <c r="I38" s="42"/>
      <c r="J38" s="42"/>
      <c r="K38" s="43"/>
      <c r="L38" s="512">
        <v>0</v>
      </c>
    </row>
    <row r="39" spans="1:17" x14ac:dyDescent="0.25">
      <c r="A39" s="13" t="s">
        <v>785</v>
      </c>
      <c r="B39" s="36">
        <v>92</v>
      </c>
      <c r="C39" s="36">
        <v>359</v>
      </c>
      <c r="D39" s="502">
        <f t="shared" si="0"/>
        <v>451</v>
      </c>
      <c r="E39" s="238"/>
      <c r="F39" s="41" t="s">
        <v>36</v>
      </c>
      <c r="G39" s="42"/>
      <c r="H39" s="42"/>
      <c r="I39" s="42"/>
      <c r="J39" s="42"/>
      <c r="K39" s="43"/>
      <c r="L39" s="513">
        <v>4</v>
      </c>
    </row>
    <row r="40" spans="1:17" ht="15.75" thickBot="1" x14ac:dyDescent="0.3">
      <c r="A40" s="13" t="s">
        <v>713</v>
      </c>
      <c r="B40" s="36">
        <v>297</v>
      </c>
      <c r="C40" s="36">
        <v>225</v>
      </c>
      <c r="D40" s="502">
        <f t="shared" si="0"/>
        <v>522</v>
      </c>
      <c r="E40" s="238"/>
      <c r="F40" s="44" t="s">
        <v>37</v>
      </c>
      <c r="G40" s="45"/>
      <c r="H40" s="45"/>
      <c r="I40" s="45"/>
      <c r="J40" s="45"/>
      <c r="K40" s="46"/>
      <c r="L40" s="514">
        <v>1280</v>
      </c>
    </row>
    <row r="41" spans="1:17" ht="15.75" thickBot="1" x14ac:dyDescent="0.3">
      <c r="A41" s="13" t="s">
        <v>714</v>
      </c>
      <c r="B41" s="36">
        <v>71</v>
      </c>
      <c r="C41" s="36">
        <v>309</v>
      </c>
      <c r="D41" s="502">
        <f t="shared" si="0"/>
        <v>380</v>
      </c>
      <c r="E41" s="238"/>
      <c r="F41" s="44" t="s">
        <v>791</v>
      </c>
      <c r="G41" s="45"/>
      <c r="H41" s="45"/>
      <c r="I41" s="45"/>
      <c r="J41" s="45"/>
      <c r="K41" s="46"/>
      <c r="L41" s="514">
        <v>2</v>
      </c>
    </row>
    <row r="42" spans="1:17" ht="15.75" thickBot="1" x14ac:dyDescent="0.3">
      <c r="A42" s="13" t="s">
        <v>715</v>
      </c>
      <c r="B42" s="36">
        <v>152</v>
      </c>
      <c r="C42" s="36">
        <v>210</v>
      </c>
      <c r="D42" s="502">
        <f t="shared" si="0"/>
        <v>362</v>
      </c>
      <c r="E42" s="238"/>
      <c r="F42" s="44" t="s">
        <v>792</v>
      </c>
      <c r="G42" s="45"/>
      <c r="H42" s="45"/>
      <c r="I42" s="45"/>
      <c r="J42" s="45"/>
      <c r="K42" s="46"/>
      <c r="L42" s="514">
        <v>1</v>
      </c>
    </row>
    <row r="43" spans="1:17" ht="16.5" thickBot="1" x14ac:dyDescent="0.3">
      <c r="A43" s="13" t="s">
        <v>716</v>
      </c>
      <c r="B43" s="36">
        <v>92</v>
      </c>
      <c r="C43" s="36">
        <v>114</v>
      </c>
      <c r="D43" s="502">
        <f t="shared" si="0"/>
        <v>206</v>
      </c>
      <c r="E43" s="241"/>
      <c r="F43" s="44" t="s">
        <v>793</v>
      </c>
      <c r="G43" s="45"/>
      <c r="H43" s="45"/>
      <c r="I43" s="45"/>
      <c r="J43" s="45"/>
      <c r="K43" s="46"/>
      <c r="L43" s="514">
        <v>280</v>
      </c>
    </row>
    <row r="44" spans="1:17" ht="15.75" x14ac:dyDescent="0.25">
      <c r="A44" s="13" t="s">
        <v>717</v>
      </c>
      <c r="B44" s="36">
        <v>13</v>
      </c>
      <c r="C44" s="36">
        <v>2</v>
      </c>
      <c r="D44" s="502">
        <f t="shared" si="0"/>
        <v>15</v>
      </c>
      <c r="E44" s="241"/>
    </row>
    <row r="45" spans="1:17" ht="12" customHeight="1" thickBot="1" x14ac:dyDescent="0.35">
      <c r="A45" s="13" t="s">
        <v>718</v>
      </c>
      <c r="B45" s="36">
        <v>71</v>
      </c>
      <c r="C45" s="36">
        <v>71</v>
      </c>
      <c r="D45" s="502">
        <f t="shared" si="0"/>
        <v>142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0</v>
      </c>
      <c r="C46" s="36">
        <v>5</v>
      </c>
      <c r="D46" s="502">
        <f t="shared" si="0"/>
        <v>5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50</v>
      </c>
      <c r="C47" s="36">
        <v>41</v>
      </c>
      <c r="D47" s="502">
        <f t="shared" si="0"/>
        <v>91</v>
      </c>
      <c r="E47" s="238"/>
      <c r="F47" s="20" t="s">
        <v>150</v>
      </c>
      <c r="G47" s="33"/>
      <c r="H47" s="33"/>
      <c r="I47" s="33"/>
      <c r="J47" s="147"/>
      <c r="K47" s="148"/>
      <c r="L47" s="515">
        <v>150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11</v>
      </c>
      <c r="C48" s="36">
        <v>6</v>
      </c>
      <c r="D48" s="502">
        <f t="shared" si="0"/>
        <v>17</v>
      </c>
      <c r="E48" s="238"/>
      <c r="F48" s="20" t="s">
        <v>151</v>
      </c>
      <c r="G48" s="33"/>
      <c r="H48" s="33"/>
      <c r="I48" s="33"/>
      <c r="J48" s="147"/>
      <c r="K48" s="148"/>
      <c r="L48" s="515">
        <v>7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78</v>
      </c>
      <c r="C49" s="36">
        <v>617</v>
      </c>
      <c r="D49" s="502">
        <f t="shared" si="0"/>
        <v>695</v>
      </c>
      <c r="E49" s="238"/>
      <c r="F49" s="20" t="s">
        <v>152</v>
      </c>
      <c r="G49" s="33"/>
      <c r="H49" s="33"/>
      <c r="I49" s="33"/>
      <c r="J49" s="147"/>
      <c r="K49" s="148"/>
      <c r="L49" s="515">
        <v>74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289</v>
      </c>
      <c r="C50" s="36">
        <v>334</v>
      </c>
      <c r="D50" s="503">
        <f t="shared" si="0"/>
        <v>623</v>
      </c>
      <c r="E50" s="238"/>
      <c r="F50" s="20" t="s">
        <v>153</v>
      </c>
      <c r="G50" s="33"/>
      <c r="H50" s="33"/>
      <c r="I50" s="33"/>
      <c r="J50" s="147"/>
      <c r="K50" s="148"/>
      <c r="L50" s="515">
        <v>10</v>
      </c>
    </row>
    <row r="51" spans="1:17" ht="17.25" thickBot="1" x14ac:dyDescent="0.35">
      <c r="A51" s="112" t="s">
        <v>723</v>
      </c>
      <c r="B51" s="113">
        <v>4025</v>
      </c>
      <c r="C51" s="113">
        <f>SUM(C13:C50)</f>
        <v>9546</v>
      </c>
      <c r="D51" s="504">
        <f t="shared" si="0"/>
        <v>13571</v>
      </c>
      <c r="E51" s="238"/>
      <c r="F51" s="20" t="s">
        <v>154</v>
      </c>
      <c r="G51" s="33"/>
      <c r="H51" s="33"/>
      <c r="I51" s="33"/>
      <c r="J51" s="147"/>
      <c r="K51" s="148"/>
      <c r="L51" s="515">
        <v>34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6129</v>
      </c>
      <c r="E52" s="238"/>
      <c r="F52" s="20" t="s">
        <v>155</v>
      </c>
      <c r="G52" s="33"/>
      <c r="H52" s="33"/>
      <c r="I52" s="33"/>
      <c r="J52" s="147"/>
      <c r="K52" s="148"/>
      <c r="L52" s="515">
        <v>0</v>
      </c>
    </row>
    <row r="53" spans="1:17" ht="16.5" x14ac:dyDescent="0.3">
      <c r="A53" s="50" t="s">
        <v>42</v>
      </c>
      <c r="B53" s="51"/>
      <c r="C53" s="52"/>
      <c r="D53" s="1483"/>
      <c r="E53" s="238"/>
      <c r="F53" s="20" t="s">
        <v>156</v>
      </c>
      <c r="G53" s="33"/>
      <c r="H53" s="33"/>
      <c r="I53" s="33"/>
      <c r="J53" s="147"/>
      <c r="K53" s="148"/>
      <c r="L53" s="515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484"/>
      <c r="E54" s="238"/>
      <c r="F54" s="20" t="s">
        <v>157</v>
      </c>
      <c r="G54" s="33"/>
      <c r="H54" s="33"/>
      <c r="I54" s="33"/>
      <c r="J54" s="147"/>
      <c r="K54" s="148"/>
      <c r="L54" s="515">
        <v>5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515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515">
        <v>12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515">
        <v>7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501" t="s">
        <v>1</v>
      </c>
      <c r="B64" s="1503" t="s">
        <v>46</v>
      </c>
      <c r="C64" s="516"/>
      <c r="D64" s="1505" t="s">
        <v>795</v>
      </c>
      <c r="E64" s="1505"/>
      <c r="F64" s="1506"/>
      <c r="G64" s="1507" t="s">
        <v>798</v>
      </c>
      <c r="H64" s="1485" t="s">
        <v>77</v>
      </c>
      <c r="I64" s="1487" t="s">
        <v>78</v>
      </c>
      <c r="J64" s="1487" t="s">
        <v>79</v>
      </c>
      <c r="K64" s="1487" t="s">
        <v>80</v>
      </c>
      <c r="L64" s="1495" t="s">
        <v>784</v>
      </c>
    </row>
    <row r="65" spans="1:19" ht="28.5" customHeight="1" thickBot="1" x14ac:dyDescent="0.3">
      <c r="A65" s="1502"/>
      <c r="B65" s="1504"/>
      <c r="C65" s="517" t="s">
        <v>47</v>
      </c>
      <c r="D65" s="518" t="s">
        <v>796</v>
      </c>
      <c r="E65" s="518" t="s">
        <v>797</v>
      </c>
      <c r="F65" s="519" t="s">
        <v>48</v>
      </c>
      <c r="G65" s="1508"/>
      <c r="H65" s="1486"/>
      <c r="I65" s="1488"/>
      <c r="J65" s="1488"/>
      <c r="K65" s="1488"/>
      <c r="L65" s="1496"/>
      <c r="N65" t="s">
        <v>794</v>
      </c>
    </row>
    <row r="66" spans="1:19" ht="15.75" thickBot="1" x14ac:dyDescent="0.3">
      <c r="A66" s="56" t="s">
        <v>130</v>
      </c>
      <c r="B66" s="162">
        <v>0</v>
      </c>
      <c r="C66" s="163">
        <v>0</v>
      </c>
      <c r="D66" s="164">
        <v>0</v>
      </c>
      <c r="E66" s="164">
        <v>0</v>
      </c>
      <c r="F66" s="408">
        <f>E66+D66+C66</f>
        <v>0</v>
      </c>
      <c r="G66" s="159">
        <v>0</v>
      </c>
      <c r="H66" s="35">
        <v>0</v>
      </c>
      <c r="I66" s="372">
        <f>IFERROR(SUM(H66*$N$66),0)</f>
        <v>0</v>
      </c>
      <c r="J66" s="373">
        <f>IFERROR(SUM(G66/I66)*100,0)</f>
        <v>0</v>
      </c>
      <c r="K66" s="374">
        <f>IFERROR(SUM(G66/F66),0)</f>
        <v>0</v>
      </c>
      <c r="L66" s="58">
        <v>0</v>
      </c>
      <c r="N66">
        <f>IF(H86 &gt; 0, VLOOKUP(B9,Mes!A1:B12,2,0), "")</f>
        <v>30</v>
      </c>
    </row>
    <row r="67" spans="1:19" ht="15" customHeight="1" x14ac:dyDescent="0.25">
      <c r="A67" s="56" t="s">
        <v>131</v>
      </c>
      <c r="B67" s="162">
        <v>98</v>
      </c>
      <c r="C67" s="163">
        <v>80</v>
      </c>
      <c r="D67" s="164">
        <v>0</v>
      </c>
      <c r="E67" s="164">
        <v>0</v>
      </c>
      <c r="F67" s="409">
        <f t="shared" ref="F67:F85" si="2">E67+D67+C67</f>
        <v>80</v>
      </c>
      <c r="G67" s="159">
        <v>457</v>
      </c>
      <c r="H67" s="35">
        <v>24</v>
      </c>
      <c r="I67" s="372">
        <f t="shared" ref="I67:I85" si="3">IFERROR(SUM(H67*$N$66),0)</f>
        <v>720</v>
      </c>
      <c r="J67" s="373">
        <f t="shared" ref="J67:J85" si="4">IFERROR(SUM(G67/I67)*100,0)</f>
        <v>63.472222222222221</v>
      </c>
      <c r="K67" s="374">
        <f t="shared" ref="K67:K85" si="5">IFERROR(SUM(G67/F67),0)</f>
        <v>5.7125000000000004</v>
      </c>
      <c r="L67" s="58">
        <v>18</v>
      </c>
      <c r="N67" s="1166" t="s">
        <v>829</v>
      </c>
      <c r="O67" s="1167"/>
      <c r="P67" s="1168"/>
      <c r="Q67" s="1148" t="s">
        <v>833</v>
      </c>
      <c r="R67" s="1149"/>
      <c r="S67" s="1150"/>
    </row>
    <row r="68" spans="1:19" x14ac:dyDescent="0.25">
      <c r="A68" s="57" t="s">
        <v>132</v>
      </c>
      <c r="B68" s="162">
        <v>170</v>
      </c>
      <c r="C68" s="163">
        <v>155</v>
      </c>
      <c r="D68" s="164">
        <v>0</v>
      </c>
      <c r="E68" s="164">
        <v>0</v>
      </c>
      <c r="F68" s="409">
        <f t="shared" si="2"/>
        <v>155</v>
      </c>
      <c r="G68" s="159">
        <v>514</v>
      </c>
      <c r="H68" s="35">
        <v>16</v>
      </c>
      <c r="I68" s="372">
        <f t="shared" si="3"/>
        <v>480</v>
      </c>
      <c r="J68" s="373">
        <f t="shared" si="4"/>
        <v>107.08333333333333</v>
      </c>
      <c r="K68" s="374">
        <f t="shared" si="5"/>
        <v>3.3161290322580643</v>
      </c>
      <c r="L68" s="58">
        <v>15</v>
      </c>
      <c r="N68" s="1169"/>
      <c r="O68" s="1170"/>
      <c r="P68" s="1171"/>
      <c r="Q68" s="1151"/>
      <c r="R68" s="1152"/>
      <c r="S68" s="1153"/>
    </row>
    <row r="69" spans="1:19" x14ac:dyDescent="0.25">
      <c r="A69" s="56" t="s">
        <v>133</v>
      </c>
      <c r="B69" s="162">
        <v>57</v>
      </c>
      <c r="C69" s="163">
        <v>47</v>
      </c>
      <c r="D69" s="164">
        <v>0</v>
      </c>
      <c r="E69" s="164">
        <v>0</v>
      </c>
      <c r="F69" s="409">
        <f t="shared" si="2"/>
        <v>47</v>
      </c>
      <c r="G69" s="159">
        <v>194</v>
      </c>
      <c r="H69" s="35">
        <v>10</v>
      </c>
      <c r="I69" s="372">
        <f t="shared" si="3"/>
        <v>300</v>
      </c>
      <c r="J69" s="373">
        <f t="shared" si="4"/>
        <v>64.666666666666657</v>
      </c>
      <c r="K69" s="374">
        <f t="shared" si="5"/>
        <v>4.1276595744680851</v>
      </c>
      <c r="L69" s="58">
        <v>10</v>
      </c>
      <c r="N69" s="1169"/>
      <c r="O69" s="1170"/>
      <c r="P69" s="1171"/>
      <c r="Q69" s="1151"/>
      <c r="R69" s="1152"/>
      <c r="S69" s="1153"/>
    </row>
    <row r="70" spans="1:19" ht="15.75" thickBot="1" x14ac:dyDescent="0.3">
      <c r="A70" s="56" t="s">
        <v>134</v>
      </c>
      <c r="B70" s="162">
        <v>131</v>
      </c>
      <c r="C70" s="163">
        <v>82</v>
      </c>
      <c r="D70" s="164">
        <v>2</v>
      </c>
      <c r="E70" s="164">
        <v>21</v>
      </c>
      <c r="F70" s="409">
        <f t="shared" si="2"/>
        <v>105</v>
      </c>
      <c r="G70" s="159">
        <v>690</v>
      </c>
      <c r="H70" s="35">
        <v>31</v>
      </c>
      <c r="I70" s="372">
        <f t="shared" si="3"/>
        <v>930</v>
      </c>
      <c r="J70" s="373">
        <f t="shared" si="4"/>
        <v>74.193548387096769</v>
      </c>
      <c r="K70" s="374">
        <f t="shared" si="5"/>
        <v>6.5714285714285712</v>
      </c>
      <c r="L70" s="58">
        <v>26</v>
      </c>
      <c r="N70" s="1172"/>
      <c r="O70" s="1173"/>
      <c r="P70" s="1174"/>
      <c r="Q70" s="1154"/>
      <c r="R70" s="1155"/>
      <c r="S70" s="1156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4">
        <v>0</v>
      </c>
      <c r="F71" s="409">
        <f t="shared" si="2"/>
        <v>0</v>
      </c>
      <c r="G71" s="159">
        <v>0</v>
      </c>
      <c r="H71" s="35">
        <v>0</v>
      </c>
      <c r="I71" s="372">
        <f t="shared" si="3"/>
        <v>0</v>
      </c>
      <c r="J71" s="373">
        <f t="shared" si="4"/>
        <v>0</v>
      </c>
      <c r="K71" s="374">
        <f t="shared" si="5"/>
        <v>0</v>
      </c>
      <c r="L71" s="58">
        <v>0</v>
      </c>
      <c r="O71" s="939"/>
    </row>
    <row r="72" spans="1:19" ht="15" customHeight="1" x14ac:dyDescent="0.25">
      <c r="A72" s="56" t="s">
        <v>136</v>
      </c>
      <c r="B72" s="162">
        <v>0</v>
      </c>
      <c r="C72" s="163">
        <v>0</v>
      </c>
      <c r="D72" s="164">
        <v>0</v>
      </c>
      <c r="E72" s="164">
        <v>0</v>
      </c>
      <c r="F72" s="409">
        <f t="shared" si="2"/>
        <v>0</v>
      </c>
      <c r="G72" s="159">
        <v>0</v>
      </c>
      <c r="H72" s="35">
        <v>0</v>
      </c>
      <c r="I72" s="372">
        <f t="shared" si="3"/>
        <v>0</v>
      </c>
      <c r="J72" s="373">
        <f t="shared" si="4"/>
        <v>0</v>
      </c>
      <c r="K72" s="374">
        <f t="shared" si="5"/>
        <v>0</v>
      </c>
      <c r="L72" s="58">
        <v>0</v>
      </c>
      <c r="N72" s="1148" t="s">
        <v>830</v>
      </c>
      <c r="O72" s="1149"/>
      <c r="P72" s="1150"/>
      <c r="Q72" s="1157" t="s">
        <v>834</v>
      </c>
      <c r="R72" s="1158"/>
      <c r="S72" s="1159"/>
    </row>
    <row r="73" spans="1:19" x14ac:dyDescent="0.25">
      <c r="A73" s="56" t="s">
        <v>137</v>
      </c>
      <c r="B73" s="162">
        <v>0</v>
      </c>
      <c r="C73" s="163">
        <v>0</v>
      </c>
      <c r="D73" s="164">
        <v>0</v>
      </c>
      <c r="E73" s="164">
        <v>0</v>
      </c>
      <c r="F73" s="409">
        <f t="shared" si="2"/>
        <v>0</v>
      </c>
      <c r="G73" s="159">
        <v>0</v>
      </c>
      <c r="H73" s="35">
        <v>0</v>
      </c>
      <c r="I73" s="372">
        <v>0</v>
      </c>
      <c r="J73" s="373">
        <f t="shared" si="4"/>
        <v>0</v>
      </c>
      <c r="K73" s="374">
        <f t="shared" si="5"/>
        <v>0</v>
      </c>
      <c r="L73" s="58">
        <v>0</v>
      </c>
      <c r="N73" s="1151"/>
      <c r="O73" s="1152"/>
      <c r="P73" s="1153"/>
      <c r="Q73" s="1160"/>
      <c r="R73" s="1161"/>
      <c r="S73" s="1162"/>
    </row>
    <row r="74" spans="1:19" ht="15.75" thickBot="1" x14ac:dyDescent="0.3">
      <c r="A74" s="56" t="s">
        <v>138</v>
      </c>
      <c r="B74" s="162">
        <v>0</v>
      </c>
      <c r="C74" s="163">
        <v>0</v>
      </c>
      <c r="D74" s="164">
        <v>0</v>
      </c>
      <c r="E74" s="164">
        <v>0</v>
      </c>
      <c r="F74" s="409">
        <f t="shared" si="2"/>
        <v>0</v>
      </c>
      <c r="G74" s="159">
        <v>0</v>
      </c>
      <c r="H74" s="35">
        <v>0</v>
      </c>
      <c r="I74" s="372">
        <f t="shared" si="3"/>
        <v>0</v>
      </c>
      <c r="J74" s="373">
        <f t="shared" si="4"/>
        <v>0</v>
      </c>
      <c r="K74" s="374">
        <f t="shared" si="5"/>
        <v>0</v>
      </c>
      <c r="L74" s="58">
        <v>0</v>
      </c>
      <c r="N74" s="1154"/>
      <c r="O74" s="1155"/>
      <c r="P74" s="1156"/>
      <c r="Q74" s="1163"/>
      <c r="R74" s="1164"/>
      <c r="S74" s="1165"/>
    </row>
    <row r="75" spans="1:19" ht="15" customHeight="1" x14ac:dyDescent="0.25">
      <c r="A75" s="56" t="s">
        <v>139</v>
      </c>
      <c r="B75" s="162">
        <v>0</v>
      </c>
      <c r="C75" s="163">
        <v>0</v>
      </c>
      <c r="D75" s="164">
        <v>0</v>
      </c>
      <c r="E75" s="164">
        <v>0</v>
      </c>
      <c r="F75" s="409">
        <v>0</v>
      </c>
      <c r="G75" s="159">
        <v>0</v>
      </c>
      <c r="H75" s="35">
        <v>0</v>
      </c>
      <c r="I75" s="372">
        <f t="shared" si="3"/>
        <v>0</v>
      </c>
      <c r="J75" s="373">
        <f t="shared" si="4"/>
        <v>0</v>
      </c>
      <c r="K75" s="374">
        <f t="shared" si="5"/>
        <v>0</v>
      </c>
      <c r="L75" s="58">
        <v>0</v>
      </c>
      <c r="N75" s="1169" t="s">
        <v>831</v>
      </c>
      <c r="O75" s="1170"/>
      <c r="P75" s="1171"/>
    </row>
    <row r="76" spans="1:19" x14ac:dyDescent="0.25">
      <c r="A76" s="56" t="s">
        <v>140</v>
      </c>
      <c r="B76" s="162">
        <v>174</v>
      </c>
      <c r="C76" s="163">
        <v>140</v>
      </c>
      <c r="D76" s="164">
        <v>1</v>
      </c>
      <c r="E76" s="164">
        <v>6</v>
      </c>
      <c r="F76" s="409">
        <f t="shared" si="2"/>
        <v>147</v>
      </c>
      <c r="G76" s="159">
        <v>546</v>
      </c>
      <c r="H76" s="35">
        <v>37</v>
      </c>
      <c r="I76" s="372">
        <f t="shared" si="3"/>
        <v>1110</v>
      </c>
      <c r="J76" s="373">
        <f t="shared" si="4"/>
        <v>49.189189189189193</v>
      </c>
      <c r="K76" s="374">
        <f t="shared" si="5"/>
        <v>3.7142857142857144</v>
      </c>
      <c r="L76" s="58">
        <v>27</v>
      </c>
      <c r="N76" s="1169"/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4">
        <v>0</v>
      </c>
      <c r="F77" s="409">
        <f t="shared" si="2"/>
        <v>0</v>
      </c>
      <c r="G77" s="159">
        <v>0</v>
      </c>
      <c r="H77" s="35">
        <v>0</v>
      </c>
      <c r="I77" s="372">
        <f t="shared" si="3"/>
        <v>0</v>
      </c>
      <c r="J77" s="373">
        <f t="shared" si="4"/>
        <v>0</v>
      </c>
      <c r="K77" s="374">
        <f t="shared" si="5"/>
        <v>0</v>
      </c>
      <c r="L77" s="58">
        <v>0</v>
      </c>
      <c r="N77" s="1169"/>
      <c r="O77" s="1170"/>
      <c r="P77" s="1171"/>
    </row>
    <row r="78" spans="1:19" ht="15.75" thickBot="1" x14ac:dyDescent="0.3">
      <c r="A78" s="56" t="s">
        <v>142</v>
      </c>
      <c r="B78" s="162">
        <v>23</v>
      </c>
      <c r="C78" s="163">
        <v>22</v>
      </c>
      <c r="D78" s="164">
        <v>0</v>
      </c>
      <c r="E78" s="164">
        <v>0</v>
      </c>
      <c r="F78" s="409">
        <f t="shared" si="2"/>
        <v>22</v>
      </c>
      <c r="G78" s="159">
        <v>260</v>
      </c>
      <c r="H78" s="35">
        <v>1</v>
      </c>
      <c r="I78" s="372">
        <f t="shared" si="3"/>
        <v>30</v>
      </c>
      <c r="J78" s="373">
        <f t="shared" si="4"/>
        <v>866.66666666666663</v>
      </c>
      <c r="K78" s="374">
        <f t="shared" si="5"/>
        <v>11.818181818181818</v>
      </c>
      <c r="L78" s="58">
        <v>1</v>
      </c>
      <c r="N78" s="1172"/>
      <c r="O78" s="1173"/>
      <c r="P78" s="1174"/>
    </row>
    <row r="79" spans="1:19" ht="15" customHeight="1" x14ac:dyDescent="0.25">
      <c r="A79" s="56" t="s">
        <v>143</v>
      </c>
      <c r="B79" s="162">
        <v>0</v>
      </c>
      <c r="C79" s="163">
        <v>0</v>
      </c>
      <c r="D79" s="164">
        <v>0</v>
      </c>
      <c r="E79" s="164">
        <v>0</v>
      </c>
      <c r="F79" s="409">
        <f t="shared" si="2"/>
        <v>0</v>
      </c>
      <c r="G79" s="159">
        <v>0</v>
      </c>
      <c r="H79" s="35">
        <v>0</v>
      </c>
      <c r="I79" s="372">
        <f t="shared" si="3"/>
        <v>0</v>
      </c>
      <c r="J79" s="373">
        <f t="shared" si="4"/>
        <v>0</v>
      </c>
      <c r="K79" s="374">
        <f t="shared" si="5"/>
        <v>0</v>
      </c>
      <c r="L79" s="58">
        <v>0</v>
      </c>
      <c r="N79" s="1148" t="s">
        <v>832</v>
      </c>
      <c r="O79" s="1149"/>
      <c r="P79" s="1150"/>
    </row>
    <row r="80" spans="1:19" x14ac:dyDescent="0.25">
      <c r="A80" s="56" t="s">
        <v>144</v>
      </c>
      <c r="B80" s="162">
        <v>0</v>
      </c>
      <c r="C80" s="163">
        <v>0</v>
      </c>
      <c r="D80" s="164">
        <v>0</v>
      </c>
      <c r="E80" s="164">
        <v>0</v>
      </c>
      <c r="F80" s="409">
        <f t="shared" si="2"/>
        <v>0</v>
      </c>
      <c r="G80" s="159">
        <v>0</v>
      </c>
      <c r="H80" s="35">
        <v>0</v>
      </c>
      <c r="I80" s="372">
        <f t="shared" si="3"/>
        <v>0</v>
      </c>
      <c r="J80" s="373">
        <f t="shared" si="4"/>
        <v>0</v>
      </c>
      <c r="K80" s="374">
        <f t="shared" si="5"/>
        <v>0</v>
      </c>
      <c r="L80" s="58">
        <v>0</v>
      </c>
      <c r="N80" s="1151"/>
      <c r="O80" s="1152"/>
      <c r="P80" s="1153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4">
        <v>0</v>
      </c>
      <c r="F81" s="409">
        <f t="shared" si="2"/>
        <v>0</v>
      </c>
      <c r="G81" s="159">
        <v>0</v>
      </c>
      <c r="H81" s="35">
        <v>0</v>
      </c>
      <c r="I81" s="372">
        <f t="shared" si="3"/>
        <v>0</v>
      </c>
      <c r="J81" s="373">
        <f t="shared" si="4"/>
        <v>0</v>
      </c>
      <c r="K81" s="374">
        <f t="shared" si="5"/>
        <v>0</v>
      </c>
      <c r="L81" s="58">
        <v>0</v>
      </c>
      <c r="N81" s="1151"/>
      <c r="O81" s="1152"/>
      <c r="P81" s="1153"/>
    </row>
    <row r="82" spans="1:18" ht="15.75" thickBot="1" x14ac:dyDescent="0.3">
      <c r="A82" s="56" t="s">
        <v>146</v>
      </c>
      <c r="B82" s="162">
        <v>49</v>
      </c>
      <c r="C82" s="163">
        <v>31</v>
      </c>
      <c r="D82" s="164">
        <v>1</v>
      </c>
      <c r="E82" s="164">
        <v>15</v>
      </c>
      <c r="F82" s="409">
        <f t="shared" si="2"/>
        <v>47</v>
      </c>
      <c r="G82" s="159">
        <v>257</v>
      </c>
      <c r="H82" s="35">
        <v>3</v>
      </c>
      <c r="I82" s="372">
        <f t="shared" si="3"/>
        <v>90</v>
      </c>
      <c r="J82" s="373">
        <f t="shared" si="4"/>
        <v>285.55555555555554</v>
      </c>
      <c r="K82" s="374">
        <f t="shared" si="5"/>
        <v>5.4680851063829783</v>
      </c>
      <c r="L82" s="58">
        <v>2</v>
      </c>
      <c r="N82" s="1154"/>
      <c r="O82" s="1155"/>
      <c r="P82" s="1156"/>
    </row>
    <row r="83" spans="1:18" x14ac:dyDescent="0.25">
      <c r="A83" s="56" t="s">
        <v>147</v>
      </c>
      <c r="B83" s="162">
        <v>16</v>
      </c>
      <c r="C83" s="163">
        <v>13</v>
      </c>
      <c r="D83" s="164">
        <v>0</v>
      </c>
      <c r="E83" s="164">
        <v>0</v>
      </c>
      <c r="F83" s="409">
        <f t="shared" si="2"/>
        <v>13</v>
      </c>
      <c r="G83" s="159">
        <v>84</v>
      </c>
      <c r="H83" s="35">
        <v>6</v>
      </c>
      <c r="I83" s="372">
        <f t="shared" si="3"/>
        <v>180</v>
      </c>
      <c r="J83" s="373">
        <f t="shared" si="4"/>
        <v>46.666666666666664</v>
      </c>
      <c r="K83" s="374">
        <f t="shared" si="5"/>
        <v>6.4615384615384617</v>
      </c>
      <c r="L83" s="58">
        <v>3</v>
      </c>
    </row>
    <row r="84" spans="1:18" x14ac:dyDescent="0.25">
      <c r="A84" s="56" t="s">
        <v>148</v>
      </c>
      <c r="B84" s="162">
        <v>31</v>
      </c>
      <c r="C84" s="163">
        <v>7</v>
      </c>
      <c r="D84" s="164">
        <v>2</v>
      </c>
      <c r="E84" s="164">
        <v>15</v>
      </c>
      <c r="F84" s="409">
        <f t="shared" si="2"/>
        <v>24</v>
      </c>
      <c r="G84" s="159">
        <v>193</v>
      </c>
      <c r="H84" s="35">
        <v>11</v>
      </c>
      <c r="I84" s="372">
        <f t="shared" si="3"/>
        <v>330</v>
      </c>
      <c r="J84" s="373">
        <f t="shared" si="4"/>
        <v>58.484848484848484</v>
      </c>
      <c r="K84" s="374">
        <f t="shared" si="5"/>
        <v>8.0416666666666661</v>
      </c>
      <c r="L84" s="58">
        <v>7</v>
      </c>
    </row>
    <row r="85" spans="1:18" x14ac:dyDescent="0.25">
      <c r="A85" s="56" t="s">
        <v>149</v>
      </c>
      <c r="B85" s="162">
        <v>25</v>
      </c>
      <c r="C85" s="163">
        <v>13</v>
      </c>
      <c r="D85" s="164">
        <v>3</v>
      </c>
      <c r="E85" s="164">
        <v>1</v>
      </c>
      <c r="F85" s="409">
        <f t="shared" si="2"/>
        <v>17</v>
      </c>
      <c r="G85" s="159">
        <v>117</v>
      </c>
      <c r="H85" s="35">
        <v>14</v>
      </c>
      <c r="I85" s="372">
        <f t="shared" si="3"/>
        <v>420</v>
      </c>
      <c r="J85" s="373">
        <f t="shared" si="4"/>
        <v>27.857142857142858</v>
      </c>
      <c r="K85" s="374">
        <f t="shared" si="5"/>
        <v>6.882352941176471</v>
      </c>
      <c r="L85" s="58">
        <v>8</v>
      </c>
    </row>
    <row r="86" spans="1:18" ht="15.75" thickBot="1" x14ac:dyDescent="0.3">
      <c r="A86" s="521" t="s">
        <v>6</v>
      </c>
      <c r="B86" s="522">
        <v>774</v>
      </c>
      <c r="C86" s="523">
        <f t="shared" ref="C86:H86" si="6">SUM(C66:C85)</f>
        <v>590</v>
      </c>
      <c r="D86" s="520">
        <f t="shared" si="6"/>
        <v>9</v>
      </c>
      <c r="E86" s="520">
        <f t="shared" si="6"/>
        <v>58</v>
      </c>
      <c r="F86" s="520">
        <f t="shared" si="6"/>
        <v>657</v>
      </c>
      <c r="G86" s="524">
        <f t="shared" si="6"/>
        <v>3312</v>
      </c>
      <c r="H86" s="520">
        <f t="shared" si="6"/>
        <v>153</v>
      </c>
      <c r="I86" s="520">
        <f>IFERROR(SUM(H86*$N$66),0)</f>
        <v>4590</v>
      </c>
      <c r="J86" s="520">
        <f>IFERROR(SUM(G86/I86)*100,0)</f>
        <v>72.156862745098039</v>
      </c>
      <c r="K86" s="520">
        <f>IFERROR(SUM(G86/F86),0)</f>
        <v>5.0410958904109586</v>
      </c>
      <c r="L86" s="525">
        <f>SUM(L66:L85)</f>
        <v>117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497" t="s">
        <v>735</v>
      </c>
      <c r="B89" s="1498"/>
      <c r="C89" s="1489" t="s">
        <v>733</v>
      </c>
      <c r="D89" s="1490"/>
      <c r="E89" s="1490"/>
      <c r="F89" s="1490"/>
      <c r="G89" s="1490"/>
      <c r="H89" s="1490"/>
      <c r="I89" s="1490"/>
      <c r="J89" s="1491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499"/>
      <c r="B90" s="1500"/>
      <c r="C90" s="526" t="s">
        <v>161</v>
      </c>
      <c r="D90" s="527" t="s">
        <v>49</v>
      </c>
      <c r="E90" s="527" t="s">
        <v>50</v>
      </c>
      <c r="F90" s="527" t="s">
        <v>51</v>
      </c>
      <c r="G90" s="527" t="s">
        <v>52</v>
      </c>
      <c r="H90" s="527" t="s">
        <v>53</v>
      </c>
      <c r="I90" s="528" t="s">
        <v>54</v>
      </c>
      <c r="J90" s="529" t="s">
        <v>162</v>
      </c>
      <c r="K90" s="530" t="s">
        <v>6</v>
      </c>
      <c r="L90" s="6"/>
      <c r="M90" s="6"/>
      <c r="N90" s="6"/>
      <c r="O90" s="6"/>
      <c r="P90" s="6"/>
      <c r="Q90" s="6"/>
      <c r="R90" s="6"/>
    </row>
    <row r="91" spans="1:18" ht="15.75" thickBot="1" x14ac:dyDescent="0.3">
      <c r="A91" s="1480" t="s">
        <v>41</v>
      </c>
      <c r="B91" s="72" t="s">
        <v>731</v>
      </c>
      <c r="C91" s="73">
        <v>1</v>
      </c>
      <c r="D91" s="73">
        <v>13</v>
      </c>
      <c r="E91" s="73">
        <v>28</v>
      </c>
      <c r="F91" s="73">
        <v>19</v>
      </c>
      <c r="G91" s="73">
        <v>12</v>
      </c>
      <c r="H91" s="73">
        <v>3</v>
      </c>
      <c r="I91" s="73">
        <v>0</v>
      </c>
      <c r="J91" s="73">
        <v>0</v>
      </c>
      <c r="K91" s="531">
        <f t="shared" ref="K91:K99" si="7">SUM(J91+I91+H91+G91+F91+E91+D91+C91)</f>
        <v>76</v>
      </c>
      <c r="L91" s="6"/>
      <c r="M91" s="6"/>
      <c r="N91" s="6"/>
      <c r="O91" s="6"/>
      <c r="P91" s="6"/>
      <c r="Q91" s="6"/>
      <c r="R91" s="6"/>
    </row>
    <row r="92" spans="1:18" x14ac:dyDescent="0.25">
      <c r="A92" s="1481"/>
      <c r="B92" s="68" t="s">
        <v>730</v>
      </c>
      <c r="C92" s="73">
        <v>3</v>
      </c>
      <c r="D92" s="73">
        <v>23</v>
      </c>
      <c r="E92" s="73">
        <v>30</v>
      </c>
      <c r="F92" s="73">
        <v>21</v>
      </c>
      <c r="G92" s="73">
        <v>11</v>
      </c>
      <c r="H92" s="73">
        <v>6</v>
      </c>
      <c r="I92" s="73">
        <v>2</v>
      </c>
      <c r="J92" s="73">
        <v>0</v>
      </c>
      <c r="K92" s="532">
        <f t="shared" si="7"/>
        <v>96</v>
      </c>
    </row>
    <row r="93" spans="1:18" ht="15.75" thickBot="1" x14ac:dyDescent="0.3">
      <c r="A93" s="1482"/>
      <c r="B93" s="535" t="s">
        <v>6</v>
      </c>
      <c r="C93" s="536">
        <f t="shared" ref="C93:J93" si="8">SUM(C91+C92)</f>
        <v>4</v>
      </c>
      <c r="D93" s="537">
        <f t="shared" si="8"/>
        <v>36</v>
      </c>
      <c r="E93" s="537">
        <f t="shared" si="8"/>
        <v>58</v>
      </c>
      <c r="F93" s="537">
        <f t="shared" si="8"/>
        <v>40</v>
      </c>
      <c r="G93" s="537">
        <f t="shared" si="8"/>
        <v>23</v>
      </c>
      <c r="H93" s="537">
        <f t="shared" si="8"/>
        <v>9</v>
      </c>
      <c r="I93" s="537">
        <f t="shared" si="8"/>
        <v>2</v>
      </c>
      <c r="J93" s="538">
        <f t="shared" si="8"/>
        <v>0</v>
      </c>
      <c r="K93" s="533">
        <f t="shared" si="7"/>
        <v>172</v>
      </c>
    </row>
    <row r="94" spans="1:18" ht="15.75" thickBot="1" x14ac:dyDescent="0.3">
      <c r="A94" s="141"/>
      <c r="B94" s="133" t="s">
        <v>729</v>
      </c>
      <c r="C94" s="134">
        <v>0</v>
      </c>
      <c r="D94" s="134">
        <v>0</v>
      </c>
      <c r="E94" s="134">
        <v>0</v>
      </c>
      <c r="F94" s="134">
        <v>0</v>
      </c>
      <c r="G94" s="134">
        <v>0</v>
      </c>
      <c r="H94" s="134">
        <v>0</v>
      </c>
      <c r="I94" s="134">
        <v>0</v>
      </c>
      <c r="J94" s="134">
        <v>0</v>
      </c>
      <c r="K94" s="534">
        <f t="shared" si="7"/>
        <v>0</v>
      </c>
    </row>
    <row r="95" spans="1:18" ht="15.75" thickBot="1" x14ac:dyDescent="0.3">
      <c r="A95" s="1492" t="s">
        <v>55</v>
      </c>
      <c r="B95" s="60" t="s">
        <v>728</v>
      </c>
      <c r="C95" s="134">
        <v>4</v>
      </c>
      <c r="D95" s="134">
        <v>35</v>
      </c>
      <c r="E95" s="134">
        <v>57</v>
      </c>
      <c r="F95" s="134">
        <v>40</v>
      </c>
      <c r="G95" s="134">
        <v>23</v>
      </c>
      <c r="H95" s="134">
        <v>8</v>
      </c>
      <c r="I95" s="134">
        <v>2</v>
      </c>
      <c r="J95" s="134">
        <v>0</v>
      </c>
      <c r="K95" s="531">
        <f t="shared" si="7"/>
        <v>169</v>
      </c>
    </row>
    <row r="96" spans="1:18" x14ac:dyDescent="0.25">
      <c r="A96" s="1493"/>
      <c r="B96" s="131" t="s">
        <v>727</v>
      </c>
      <c r="C96" s="134">
        <v>0</v>
      </c>
      <c r="D96" s="134">
        <v>1</v>
      </c>
      <c r="E96" s="134">
        <v>1</v>
      </c>
      <c r="F96" s="134">
        <v>0</v>
      </c>
      <c r="G96" s="134">
        <v>0</v>
      </c>
      <c r="H96" s="134">
        <v>1</v>
      </c>
      <c r="I96" s="134">
        <v>0</v>
      </c>
      <c r="J96" s="134">
        <v>0</v>
      </c>
      <c r="K96" s="532">
        <f t="shared" si="7"/>
        <v>3</v>
      </c>
    </row>
    <row r="97" spans="1:18" ht="15.75" thickBot="1" x14ac:dyDescent="0.3">
      <c r="A97" s="1494"/>
      <c r="B97" s="539" t="s">
        <v>6</v>
      </c>
      <c r="C97" s="540">
        <f>C96+C95</f>
        <v>4</v>
      </c>
      <c r="D97" s="541">
        <f t="shared" ref="D97:J97" si="9">D96+D95</f>
        <v>36</v>
      </c>
      <c r="E97" s="541">
        <f t="shared" si="9"/>
        <v>58</v>
      </c>
      <c r="F97" s="541">
        <v>0</v>
      </c>
      <c r="G97" s="541">
        <v>0</v>
      </c>
      <c r="H97" s="541">
        <v>0</v>
      </c>
      <c r="I97" s="541">
        <f t="shared" si="9"/>
        <v>2</v>
      </c>
      <c r="J97" s="542">
        <f t="shared" si="9"/>
        <v>0</v>
      </c>
      <c r="K97" s="533">
        <f t="shared" si="7"/>
        <v>100</v>
      </c>
      <c r="R97" s="18"/>
    </row>
    <row r="98" spans="1:18" ht="15.75" thickBot="1" x14ac:dyDescent="0.3">
      <c r="A98" s="75"/>
      <c r="B98" s="72" t="s">
        <v>726</v>
      </c>
      <c r="C98" s="73">
        <v>0</v>
      </c>
      <c r="D98" s="73">
        <v>6</v>
      </c>
      <c r="E98" s="73">
        <v>12</v>
      </c>
      <c r="F98" s="73">
        <v>11</v>
      </c>
      <c r="G98" s="73">
        <v>3</v>
      </c>
      <c r="H98" s="73">
        <v>1</v>
      </c>
      <c r="I98" s="73">
        <v>1</v>
      </c>
      <c r="J98" s="73">
        <v>0</v>
      </c>
      <c r="K98" s="531">
        <f t="shared" si="7"/>
        <v>34</v>
      </c>
    </row>
    <row r="99" spans="1:18" ht="15.75" thickBot="1" x14ac:dyDescent="0.3">
      <c r="A99" s="76"/>
      <c r="B99" s="77" t="s">
        <v>732</v>
      </c>
      <c r="C99" s="73">
        <v>0</v>
      </c>
      <c r="D99" s="73">
        <v>11</v>
      </c>
      <c r="E99" s="73">
        <v>4</v>
      </c>
      <c r="F99" s="73">
        <v>3</v>
      </c>
      <c r="G99" s="73">
        <v>2</v>
      </c>
      <c r="H99" s="73">
        <v>2</v>
      </c>
      <c r="I99" s="73">
        <v>1</v>
      </c>
      <c r="J99" s="73"/>
      <c r="K99" s="533">
        <f t="shared" si="7"/>
        <v>23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476" t="s">
        <v>62</v>
      </c>
      <c r="B107" s="1477"/>
      <c r="C107" s="1477"/>
      <c r="D107" s="1477"/>
      <c r="E107" s="1477"/>
      <c r="F107" s="1478">
        <f>SUM(F105+F106)</f>
        <v>0</v>
      </c>
      <c r="G107" s="1479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476" t="s">
        <v>66</v>
      </c>
      <c r="B112" s="1477"/>
      <c r="C112" s="1477"/>
      <c r="D112" s="1477"/>
      <c r="E112" s="1477"/>
      <c r="F112" s="1478">
        <f>SUM(F108+F109+F110+F111)</f>
        <v>0</v>
      </c>
      <c r="G112" s="1479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79:P82"/>
    <mergeCell ref="N67:P70"/>
    <mergeCell ref="Q67:S70"/>
    <mergeCell ref="N72:P74"/>
    <mergeCell ref="Q72:S74"/>
    <mergeCell ref="N75:P78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30" priority="5" operator="equal">
      <formula>""</formula>
    </cfRule>
  </conditionalFormatting>
  <conditionalFormatting sqref="A118">
    <cfRule type="cellIs" dxfId="29" priority="4" operator="equal">
      <formula>""</formula>
    </cfRule>
  </conditionalFormatting>
  <conditionalFormatting sqref="G118">
    <cfRule type="cellIs" dxfId="28" priority="3" operator="equal">
      <formula>""</formula>
    </cfRule>
  </conditionalFormatting>
  <conditionalFormatting sqref="A115">
    <cfRule type="cellIs" dxfId="27" priority="1" operator="equal">
      <formula>""</formula>
    </cfRule>
  </conditionalFormatting>
  <hyperlinks>
    <hyperlink ref="A3" r:id="rId1"/>
  </hyperlinks>
  <pageMargins left="1.299212598425197" right="0.39370078740157483" top="0.35433070866141736" bottom="0.62992125984251968" header="0.31496062992125984" footer="0.31496062992125984"/>
  <pageSetup scale="105"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FFF00"/>
  </sheetPr>
  <dimension ref="A1:S121"/>
  <sheetViews>
    <sheetView showGridLines="0" showRowColHeaders="0" topLeftCell="A7" zoomScaleNormal="100" zoomScalePageLayoutView="60" workbookViewId="0">
      <selection activeCell="J13" sqref="J13:K28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780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552" t="s">
        <v>1</v>
      </c>
      <c r="B11" s="543" t="s">
        <v>2</v>
      </c>
      <c r="C11" s="544" t="s">
        <v>724</v>
      </c>
      <c r="D11" s="1554" t="s">
        <v>3</v>
      </c>
      <c r="E11" s="238"/>
      <c r="F11" s="1556" t="s">
        <v>725</v>
      </c>
      <c r="G11" s="1557"/>
      <c r="H11" s="1557"/>
      <c r="I11" s="1558"/>
      <c r="J11" s="550" t="s">
        <v>4</v>
      </c>
      <c r="K11" s="551" t="s">
        <v>5</v>
      </c>
      <c r="L11" s="1560" t="s">
        <v>6</v>
      </c>
      <c r="N11" s="1114"/>
      <c r="O11" s="1114"/>
      <c r="P11" s="1114"/>
      <c r="Q11" s="1114"/>
    </row>
    <row r="12" spans="1:17" ht="15.75" customHeight="1" thickBot="1" x14ac:dyDescent="0.3">
      <c r="A12" s="1553"/>
      <c r="B12" s="545" t="s">
        <v>7</v>
      </c>
      <c r="C12" s="546" t="s">
        <v>8</v>
      </c>
      <c r="D12" s="1555"/>
      <c r="E12" s="238"/>
      <c r="F12" s="1559"/>
      <c r="G12" s="1540"/>
      <c r="H12" s="1540"/>
      <c r="I12" s="1541"/>
      <c r="J12" s="552" t="s">
        <v>9</v>
      </c>
      <c r="K12" s="553" t="s">
        <v>10</v>
      </c>
      <c r="L12" s="1561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547">
        <f>SUM(C13+B13)</f>
        <v>0</v>
      </c>
      <c r="E13" s="239"/>
      <c r="F13" s="1029" t="s">
        <v>11</v>
      </c>
      <c r="G13" s="1030"/>
      <c r="H13" s="1030"/>
      <c r="I13" s="1030"/>
      <c r="J13" s="114">
        <v>447</v>
      </c>
      <c r="K13" s="114">
        <v>0</v>
      </c>
      <c r="L13" s="554">
        <f>SUM(K13+J13)</f>
        <v>447</v>
      </c>
    </row>
    <row r="14" spans="1:17" x14ac:dyDescent="0.25">
      <c r="A14" s="13" t="s">
        <v>692</v>
      </c>
      <c r="B14" s="36">
        <v>98</v>
      </c>
      <c r="C14" s="36">
        <v>795</v>
      </c>
      <c r="D14" s="548">
        <f t="shared" ref="D14:D50" si="0">SUM(C14+B14)</f>
        <v>893</v>
      </c>
      <c r="E14" s="238"/>
      <c r="F14" s="1029" t="s">
        <v>12</v>
      </c>
      <c r="G14" s="1030"/>
      <c r="H14" s="1030"/>
      <c r="I14" s="1030"/>
      <c r="J14" s="114">
        <v>15</v>
      </c>
      <c r="K14" s="114">
        <v>631</v>
      </c>
      <c r="L14" s="554">
        <f t="shared" ref="L14:L33" si="1">SUM(K14+J14)</f>
        <v>646</v>
      </c>
    </row>
    <row r="15" spans="1:17" x14ac:dyDescent="0.25">
      <c r="A15" s="13" t="s">
        <v>693</v>
      </c>
      <c r="B15" s="36">
        <v>125</v>
      </c>
      <c r="C15" s="36">
        <v>698</v>
      </c>
      <c r="D15" s="548">
        <f t="shared" si="0"/>
        <v>823</v>
      </c>
      <c r="E15" s="238"/>
      <c r="F15" s="1029" t="s">
        <v>13</v>
      </c>
      <c r="G15" s="1030"/>
      <c r="H15" s="1030"/>
      <c r="I15" s="1030"/>
      <c r="J15" s="114">
        <v>345</v>
      </c>
      <c r="K15" s="114">
        <v>882</v>
      </c>
      <c r="L15" s="554">
        <f t="shared" si="1"/>
        <v>1227</v>
      </c>
    </row>
    <row r="16" spans="1:17" x14ac:dyDescent="0.25">
      <c r="A16" s="13" t="s">
        <v>694</v>
      </c>
      <c r="B16" s="36">
        <v>50</v>
      </c>
      <c r="C16" s="36">
        <v>632</v>
      </c>
      <c r="D16" s="548">
        <f t="shared" si="0"/>
        <v>682</v>
      </c>
      <c r="E16" s="238"/>
      <c r="F16" s="1029" t="s">
        <v>14</v>
      </c>
      <c r="G16" s="1030"/>
      <c r="H16" s="1030"/>
      <c r="I16" s="1030"/>
      <c r="J16" s="114">
        <v>149</v>
      </c>
      <c r="K16" s="114">
        <v>330</v>
      </c>
      <c r="L16" s="554">
        <f t="shared" si="1"/>
        <v>479</v>
      </c>
    </row>
    <row r="17" spans="1:12" x14ac:dyDescent="0.25">
      <c r="A17" s="13" t="s">
        <v>695</v>
      </c>
      <c r="B17" s="36">
        <v>135</v>
      </c>
      <c r="C17" s="36">
        <v>336</v>
      </c>
      <c r="D17" s="548">
        <f t="shared" si="0"/>
        <v>471</v>
      </c>
      <c r="E17" s="238"/>
      <c r="F17" s="1029" t="s">
        <v>15</v>
      </c>
      <c r="G17" s="1030"/>
      <c r="H17" s="1030"/>
      <c r="I17" s="1030"/>
      <c r="J17" s="114">
        <v>0</v>
      </c>
      <c r="K17" s="114">
        <v>0</v>
      </c>
      <c r="L17" s="554">
        <f t="shared" si="1"/>
        <v>0</v>
      </c>
    </row>
    <row r="18" spans="1:12" x14ac:dyDescent="0.25">
      <c r="A18" s="13" t="s">
        <v>786</v>
      </c>
      <c r="B18" s="36">
        <v>277</v>
      </c>
      <c r="C18" s="36">
        <v>487</v>
      </c>
      <c r="D18" s="548">
        <f t="shared" si="0"/>
        <v>764</v>
      </c>
      <c r="E18" s="238"/>
      <c r="F18" s="1045" t="s">
        <v>16</v>
      </c>
      <c r="G18" s="1046"/>
      <c r="H18" s="1046"/>
      <c r="I18" s="1046"/>
      <c r="J18" s="114">
        <v>0</v>
      </c>
      <c r="K18" s="114">
        <v>0</v>
      </c>
      <c r="L18" s="554">
        <f t="shared" si="1"/>
        <v>0</v>
      </c>
    </row>
    <row r="19" spans="1:12" x14ac:dyDescent="0.25">
      <c r="A19" s="13" t="s">
        <v>696</v>
      </c>
      <c r="B19" s="36">
        <v>224</v>
      </c>
      <c r="C19" s="36">
        <v>381</v>
      </c>
      <c r="D19" s="548">
        <f t="shared" si="0"/>
        <v>605</v>
      </c>
      <c r="E19" s="238"/>
      <c r="F19" s="1045" t="s">
        <v>17</v>
      </c>
      <c r="G19" s="1046"/>
      <c r="H19" s="1046"/>
      <c r="I19" s="1047"/>
      <c r="J19" s="114">
        <v>0</v>
      </c>
      <c r="K19" s="114">
        <v>0</v>
      </c>
      <c r="L19" s="554">
        <f t="shared" si="1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548">
        <f t="shared" si="0"/>
        <v>0</v>
      </c>
      <c r="E20" s="238"/>
      <c r="F20" s="1045" t="s">
        <v>18</v>
      </c>
      <c r="G20" s="1046"/>
      <c r="H20" s="1046"/>
      <c r="I20" s="1047"/>
      <c r="J20" s="114">
        <v>0</v>
      </c>
      <c r="K20" s="114">
        <v>0</v>
      </c>
      <c r="L20" s="554">
        <f t="shared" si="1"/>
        <v>0</v>
      </c>
    </row>
    <row r="21" spans="1:12" x14ac:dyDescent="0.25">
      <c r="A21" s="13" t="s">
        <v>698</v>
      </c>
      <c r="B21" s="36">
        <v>170</v>
      </c>
      <c r="C21" s="36">
        <v>289</v>
      </c>
      <c r="D21" s="548">
        <f t="shared" si="0"/>
        <v>459</v>
      </c>
      <c r="E21" s="238"/>
      <c r="F21" s="1045" t="s">
        <v>19</v>
      </c>
      <c r="G21" s="1046"/>
      <c r="H21" s="1046"/>
      <c r="I21" s="1047"/>
      <c r="J21" s="114">
        <v>0</v>
      </c>
      <c r="K21" s="114">
        <v>0</v>
      </c>
      <c r="L21" s="554">
        <f t="shared" si="1"/>
        <v>0</v>
      </c>
    </row>
    <row r="22" spans="1:12" x14ac:dyDescent="0.25">
      <c r="A22" s="13" t="s">
        <v>699</v>
      </c>
      <c r="B22" s="36">
        <v>61</v>
      </c>
      <c r="C22" s="36">
        <v>103</v>
      </c>
      <c r="D22" s="548">
        <f t="shared" si="0"/>
        <v>164</v>
      </c>
      <c r="E22" s="238"/>
      <c r="F22" s="1045" t="s">
        <v>20</v>
      </c>
      <c r="G22" s="1046"/>
      <c r="H22" s="1046"/>
      <c r="I22" s="1047"/>
      <c r="J22" s="114">
        <v>316</v>
      </c>
      <c r="K22" s="114">
        <v>542</v>
      </c>
      <c r="L22" s="554">
        <f t="shared" si="1"/>
        <v>858</v>
      </c>
    </row>
    <row r="23" spans="1:12" x14ac:dyDescent="0.25">
      <c r="A23" s="13" t="s">
        <v>700</v>
      </c>
      <c r="B23" s="36">
        <v>50</v>
      </c>
      <c r="C23" s="36">
        <v>264</v>
      </c>
      <c r="D23" s="548">
        <f t="shared" si="0"/>
        <v>314</v>
      </c>
      <c r="E23" s="238"/>
      <c r="F23" s="1045" t="s">
        <v>21</v>
      </c>
      <c r="G23" s="1046"/>
      <c r="H23" s="1046"/>
      <c r="I23" s="1047"/>
      <c r="J23" s="114">
        <v>43</v>
      </c>
      <c r="K23" s="114">
        <v>5</v>
      </c>
      <c r="L23" s="554">
        <f t="shared" si="1"/>
        <v>48</v>
      </c>
    </row>
    <row r="24" spans="1:12" x14ac:dyDescent="0.25">
      <c r="A24" s="13" t="s">
        <v>701</v>
      </c>
      <c r="B24" s="36">
        <v>108</v>
      </c>
      <c r="C24" s="36">
        <v>148</v>
      </c>
      <c r="D24" s="548">
        <f t="shared" si="0"/>
        <v>256</v>
      </c>
      <c r="E24" s="238"/>
      <c r="F24" s="1045" t="s">
        <v>22</v>
      </c>
      <c r="G24" s="1046"/>
      <c r="H24" s="1046"/>
      <c r="I24" s="1047"/>
      <c r="J24" s="114">
        <v>0</v>
      </c>
      <c r="K24" s="114">
        <v>0</v>
      </c>
      <c r="L24" s="554">
        <f t="shared" si="1"/>
        <v>0</v>
      </c>
    </row>
    <row r="25" spans="1:12" x14ac:dyDescent="0.25">
      <c r="A25" s="13" t="s">
        <v>702</v>
      </c>
      <c r="B25" s="36">
        <v>269</v>
      </c>
      <c r="C25" s="36">
        <v>561</v>
      </c>
      <c r="D25" s="548">
        <f t="shared" si="0"/>
        <v>830</v>
      </c>
      <c r="E25" s="238"/>
      <c r="F25" s="1045" t="s">
        <v>23</v>
      </c>
      <c r="G25" s="1046"/>
      <c r="H25" s="1046"/>
      <c r="I25" s="1047"/>
      <c r="J25" s="114">
        <v>0</v>
      </c>
      <c r="K25" s="114">
        <v>0</v>
      </c>
      <c r="L25" s="554">
        <f t="shared" si="1"/>
        <v>0</v>
      </c>
    </row>
    <row r="26" spans="1:12" x14ac:dyDescent="0.25">
      <c r="A26" s="13" t="s">
        <v>703</v>
      </c>
      <c r="B26" s="36">
        <v>79</v>
      </c>
      <c r="C26" s="36">
        <v>170</v>
      </c>
      <c r="D26" s="548">
        <f t="shared" si="0"/>
        <v>249</v>
      </c>
      <c r="E26" s="238"/>
      <c r="F26" s="1045" t="s">
        <v>24</v>
      </c>
      <c r="G26" s="1046"/>
      <c r="H26" s="1046"/>
      <c r="I26" s="1047"/>
      <c r="J26" s="114">
        <v>0</v>
      </c>
      <c r="K26" s="114">
        <v>0</v>
      </c>
      <c r="L26" s="554">
        <f t="shared" si="1"/>
        <v>0</v>
      </c>
    </row>
    <row r="27" spans="1:12" x14ac:dyDescent="0.25">
      <c r="A27" s="13" t="s">
        <v>704</v>
      </c>
      <c r="B27" s="36">
        <v>48</v>
      </c>
      <c r="C27" s="36">
        <v>62</v>
      </c>
      <c r="D27" s="548">
        <f t="shared" si="0"/>
        <v>110</v>
      </c>
      <c r="E27" s="238"/>
      <c r="F27" s="1045" t="s">
        <v>25</v>
      </c>
      <c r="G27" s="1046"/>
      <c r="H27" s="1046"/>
      <c r="I27" s="1047"/>
      <c r="J27" s="114">
        <v>0</v>
      </c>
      <c r="K27" s="114">
        <v>0</v>
      </c>
      <c r="L27" s="554">
        <f t="shared" si="1"/>
        <v>0</v>
      </c>
    </row>
    <row r="28" spans="1:12" x14ac:dyDescent="0.25">
      <c r="A28" s="13" t="s">
        <v>705</v>
      </c>
      <c r="B28" s="36">
        <v>22</v>
      </c>
      <c r="C28" s="36">
        <v>293</v>
      </c>
      <c r="D28" s="548">
        <f t="shared" si="0"/>
        <v>315</v>
      </c>
      <c r="E28" s="238"/>
      <c r="F28" s="1045" t="s">
        <v>26</v>
      </c>
      <c r="G28" s="1046"/>
      <c r="H28" s="1046"/>
      <c r="I28" s="1047"/>
      <c r="J28" s="114">
        <v>0</v>
      </c>
      <c r="K28" s="114">
        <v>0</v>
      </c>
      <c r="L28" s="554">
        <f t="shared" si="1"/>
        <v>0</v>
      </c>
    </row>
    <row r="29" spans="1:12" x14ac:dyDescent="0.25">
      <c r="A29" s="13" t="s">
        <v>706</v>
      </c>
      <c r="B29" s="36">
        <v>104</v>
      </c>
      <c r="C29" s="36">
        <v>158</v>
      </c>
      <c r="D29" s="548">
        <f t="shared" si="0"/>
        <v>262</v>
      </c>
      <c r="E29" s="238"/>
      <c r="F29" s="1045" t="s">
        <v>27</v>
      </c>
      <c r="G29" s="1046"/>
      <c r="H29" s="1046"/>
      <c r="I29" s="1047"/>
      <c r="J29" s="995"/>
      <c r="K29" s="36">
        <v>239</v>
      </c>
      <c r="L29" s="554">
        <f>SUM(K29+J29)</f>
        <v>239</v>
      </c>
    </row>
    <row r="30" spans="1:12" x14ac:dyDescent="0.25">
      <c r="A30" s="13" t="s">
        <v>707</v>
      </c>
      <c r="B30" s="36">
        <v>0</v>
      </c>
      <c r="C30" s="36">
        <v>0</v>
      </c>
      <c r="D30" s="548">
        <f t="shared" si="0"/>
        <v>0</v>
      </c>
      <c r="E30" s="238"/>
      <c r="F30" s="1029" t="s">
        <v>28</v>
      </c>
      <c r="G30" s="1030"/>
      <c r="H30" s="1030"/>
      <c r="I30" s="1030"/>
      <c r="J30" s="115">
        <v>168</v>
      </c>
      <c r="K30" s="996"/>
      <c r="L30" s="554">
        <f t="shared" si="1"/>
        <v>168</v>
      </c>
    </row>
    <row r="31" spans="1:12" x14ac:dyDescent="0.25">
      <c r="A31" s="13" t="s">
        <v>708</v>
      </c>
      <c r="B31" s="36">
        <v>91</v>
      </c>
      <c r="C31" s="36">
        <v>415</v>
      </c>
      <c r="D31" s="548">
        <f t="shared" si="0"/>
        <v>506</v>
      </c>
      <c r="E31" s="238"/>
      <c r="F31" s="1029" t="s">
        <v>29</v>
      </c>
      <c r="G31" s="1030"/>
      <c r="H31" s="1030"/>
      <c r="I31" s="1030"/>
      <c r="J31" s="36">
        <v>0</v>
      </c>
      <c r="K31" s="37">
        <v>0</v>
      </c>
      <c r="L31" s="554">
        <f t="shared" si="1"/>
        <v>0</v>
      </c>
    </row>
    <row r="32" spans="1:12" x14ac:dyDescent="0.25">
      <c r="A32" s="13" t="s">
        <v>787</v>
      </c>
      <c r="B32" s="36">
        <v>0</v>
      </c>
      <c r="C32" s="36">
        <v>0</v>
      </c>
      <c r="D32" s="548">
        <f t="shared" si="0"/>
        <v>0</v>
      </c>
      <c r="E32" s="238"/>
      <c r="F32" s="1029" t="s">
        <v>30</v>
      </c>
      <c r="G32" s="1030"/>
      <c r="H32" s="1030"/>
      <c r="I32" s="1030"/>
      <c r="J32" s="36">
        <v>0</v>
      </c>
      <c r="K32" s="36">
        <v>0</v>
      </c>
      <c r="L32" s="554">
        <f t="shared" si="1"/>
        <v>0</v>
      </c>
    </row>
    <row r="33" spans="1:17" s="17" customFormat="1" x14ac:dyDescent="0.25">
      <c r="A33" s="13" t="s">
        <v>788</v>
      </c>
      <c r="B33" s="36">
        <v>4</v>
      </c>
      <c r="C33" s="36">
        <v>71</v>
      </c>
      <c r="D33" s="548">
        <f t="shared" si="0"/>
        <v>75</v>
      </c>
      <c r="E33" s="240"/>
      <c r="F33" s="1029" t="s">
        <v>31</v>
      </c>
      <c r="G33" s="1030"/>
      <c r="H33" s="1030"/>
      <c r="I33" s="1030"/>
      <c r="J33" s="36">
        <v>0</v>
      </c>
      <c r="K33" s="36">
        <v>0</v>
      </c>
      <c r="L33" s="554">
        <f t="shared" si="1"/>
        <v>0</v>
      </c>
    </row>
    <row r="34" spans="1:17" s="17" customFormat="1" ht="15.75" thickBot="1" x14ac:dyDescent="0.3">
      <c r="A34" s="13" t="s">
        <v>789</v>
      </c>
      <c r="B34" s="36">
        <v>58</v>
      </c>
      <c r="C34" s="36">
        <v>460</v>
      </c>
      <c r="D34" s="548">
        <f t="shared" si="0"/>
        <v>518</v>
      </c>
      <c r="E34" s="240"/>
      <c r="F34" s="1107" t="s">
        <v>76</v>
      </c>
      <c r="G34" s="1108"/>
      <c r="H34" s="1108"/>
      <c r="I34" s="1108"/>
      <c r="J34" s="116">
        <v>0</v>
      </c>
      <c r="K34" s="116">
        <v>1</v>
      </c>
      <c r="L34" s="555">
        <f>K34+J34</f>
        <v>1</v>
      </c>
    </row>
    <row r="35" spans="1:17" x14ac:dyDescent="0.25">
      <c r="A35" s="13" t="s">
        <v>709</v>
      </c>
      <c r="B35" s="36">
        <v>54</v>
      </c>
      <c r="C35" s="36">
        <v>640</v>
      </c>
      <c r="D35" s="548">
        <f t="shared" si="0"/>
        <v>694</v>
      </c>
      <c r="E35" s="238"/>
      <c r="F35" s="38" t="s">
        <v>32</v>
      </c>
      <c r="G35" s="39"/>
      <c r="H35" s="39"/>
      <c r="I35" s="39"/>
      <c r="J35" s="40"/>
      <c r="K35" s="40"/>
      <c r="L35" s="556">
        <v>2</v>
      </c>
    </row>
    <row r="36" spans="1:17" x14ac:dyDescent="0.25">
      <c r="A36" s="13" t="s">
        <v>710</v>
      </c>
      <c r="B36" s="36">
        <v>92</v>
      </c>
      <c r="C36" s="36">
        <v>183</v>
      </c>
      <c r="D36" s="548">
        <f t="shared" si="0"/>
        <v>275</v>
      </c>
      <c r="E36" s="238"/>
      <c r="F36" s="41" t="s">
        <v>33</v>
      </c>
      <c r="G36" s="42"/>
      <c r="H36" s="42"/>
      <c r="I36" s="42"/>
      <c r="J36" s="42"/>
      <c r="K36" s="43"/>
      <c r="L36" s="557">
        <v>198</v>
      </c>
    </row>
    <row r="37" spans="1:17" x14ac:dyDescent="0.25">
      <c r="A37" s="13" t="s">
        <v>711</v>
      </c>
      <c r="B37" s="36">
        <v>90</v>
      </c>
      <c r="C37" s="36">
        <v>164</v>
      </c>
      <c r="D37" s="548">
        <v>0</v>
      </c>
      <c r="E37" s="238"/>
      <c r="F37" s="41" t="s">
        <v>34</v>
      </c>
      <c r="G37" s="42"/>
      <c r="H37" s="42"/>
      <c r="I37" s="42"/>
      <c r="J37" s="42"/>
      <c r="K37" s="43"/>
      <c r="L37" s="557">
        <v>0</v>
      </c>
    </row>
    <row r="38" spans="1:17" x14ac:dyDescent="0.25">
      <c r="A38" s="13" t="s">
        <v>712</v>
      </c>
      <c r="B38" s="36">
        <v>206</v>
      </c>
      <c r="C38" s="36">
        <v>400</v>
      </c>
      <c r="D38" s="548">
        <f t="shared" si="0"/>
        <v>606</v>
      </c>
      <c r="E38" s="238"/>
      <c r="F38" s="41" t="s">
        <v>35</v>
      </c>
      <c r="G38" s="42"/>
      <c r="H38" s="42"/>
      <c r="I38" s="42"/>
      <c r="J38" s="42"/>
      <c r="K38" s="43"/>
      <c r="L38" s="557">
        <v>1</v>
      </c>
    </row>
    <row r="39" spans="1:17" x14ac:dyDescent="0.25">
      <c r="A39" s="13" t="s">
        <v>785</v>
      </c>
      <c r="B39" s="36">
        <v>128</v>
      </c>
      <c r="C39" s="36">
        <v>375</v>
      </c>
      <c r="D39" s="548">
        <f t="shared" si="0"/>
        <v>503</v>
      </c>
      <c r="E39" s="238"/>
      <c r="F39" s="41" t="s">
        <v>36</v>
      </c>
      <c r="G39" s="42"/>
      <c r="H39" s="42"/>
      <c r="I39" s="42"/>
      <c r="J39" s="42"/>
      <c r="K39" s="43"/>
      <c r="L39" s="558">
        <v>3</v>
      </c>
    </row>
    <row r="40" spans="1:17" ht="15.75" thickBot="1" x14ac:dyDescent="0.3">
      <c r="A40" s="13" t="s">
        <v>713</v>
      </c>
      <c r="B40" s="36">
        <v>281</v>
      </c>
      <c r="C40" s="36">
        <v>202</v>
      </c>
      <c r="D40" s="548">
        <f t="shared" si="0"/>
        <v>483</v>
      </c>
      <c r="E40" s="238"/>
      <c r="F40" s="44" t="s">
        <v>37</v>
      </c>
      <c r="G40" s="45"/>
      <c r="H40" s="45"/>
      <c r="I40" s="45"/>
      <c r="J40" s="45"/>
      <c r="K40" s="46"/>
      <c r="L40" s="559">
        <v>819</v>
      </c>
    </row>
    <row r="41" spans="1:17" ht="15.75" thickBot="1" x14ac:dyDescent="0.3">
      <c r="A41" s="13" t="s">
        <v>714</v>
      </c>
      <c r="B41" s="36">
        <v>23</v>
      </c>
      <c r="C41" s="36">
        <v>253</v>
      </c>
      <c r="D41" s="548">
        <f t="shared" si="0"/>
        <v>276</v>
      </c>
      <c r="E41" s="238"/>
      <c r="F41" s="44" t="s">
        <v>791</v>
      </c>
      <c r="G41" s="45"/>
      <c r="H41" s="45"/>
      <c r="I41" s="45"/>
      <c r="J41" s="45"/>
      <c r="K41" s="46"/>
      <c r="L41" s="559">
        <v>10</v>
      </c>
    </row>
    <row r="42" spans="1:17" ht="15.75" thickBot="1" x14ac:dyDescent="0.3">
      <c r="A42" s="13" t="s">
        <v>715</v>
      </c>
      <c r="B42" s="36">
        <v>95</v>
      </c>
      <c r="C42" s="36">
        <v>190</v>
      </c>
      <c r="D42" s="548">
        <f t="shared" si="0"/>
        <v>285</v>
      </c>
      <c r="E42" s="238"/>
      <c r="F42" s="44" t="s">
        <v>792</v>
      </c>
      <c r="G42" s="45"/>
      <c r="H42" s="45"/>
      <c r="I42" s="45"/>
      <c r="J42" s="45"/>
      <c r="K42" s="46"/>
      <c r="L42" s="559">
        <v>4</v>
      </c>
    </row>
    <row r="43" spans="1:17" ht="16.5" thickBot="1" x14ac:dyDescent="0.3">
      <c r="A43" s="13" t="s">
        <v>716</v>
      </c>
      <c r="B43" s="36">
        <v>128</v>
      </c>
      <c r="C43" s="36">
        <v>101</v>
      </c>
      <c r="D43" s="548">
        <f t="shared" si="0"/>
        <v>229</v>
      </c>
      <c r="E43" s="241"/>
      <c r="F43" s="44" t="s">
        <v>793</v>
      </c>
      <c r="G43" s="45"/>
      <c r="H43" s="45"/>
      <c r="I43" s="45"/>
      <c r="J43" s="45"/>
      <c r="K43" s="46"/>
      <c r="L43" s="559">
        <v>34</v>
      </c>
    </row>
    <row r="44" spans="1:17" ht="15.75" x14ac:dyDescent="0.25">
      <c r="A44" s="13" t="s">
        <v>717</v>
      </c>
      <c r="B44" s="36">
        <v>12</v>
      </c>
      <c r="C44" s="36">
        <v>6</v>
      </c>
      <c r="D44" s="548">
        <f t="shared" si="0"/>
        <v>18</v>
      </c>
      <c r="E44" s="241"/>
    </row>
    <row r="45" spans="1:17" ht="12" customHeight="1" thickBot="1" x14ac:dyDescent="0.35">
      <c r="A45" s="13" t="s">
        <v>718</v>
      </c>
      <c r="B45" s="36">
        <v>19</v>
      </c>
      <c r="C45" s="36">
        <v>57</v>
      </c>
      <c r="D45" s="548">
        <f t="shared" si="0"/>
        <v>76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25</v>
      </c>
      <c r="C46" s="36">
        <v>44</v>
      </c>
      <c r="D46" s="548">
        <f t="shared" si="0"/>
        <v>69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52</v>
      </c>
      <c r="C47" s="36">
        <v>13</v>
      </c>
      <c r="D47" s="548">
        <f t="shared" si="0"/>
        <v>65</v>
      </c>
      <c r="E47" s="238"/>
      <c r="F47" s="20" t="s">
        <v>150</v>
      </c>
      <c r="G47" s="33"/>
      <c r="H47" s="33"/>
      <c r="I47" s="33"/>
      <c r="J47" s="147"/>
      <c r="K47" s="148"/>
      <c r="L47" s="560">
        <v>120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64</v>
      </c>
      <c r="C48" s="36">
        <v>48</v>
      </c>
      <c r="D48" s="548">
        <f t="shared" si="0"/>
        <v>112</v>
      </c>
      <c r="E48" s="238"/>
      <c r="F48" s="20" t="s">
        <v>151</v>
      </c>
      <c r="G48" s="33"/>
      <c r="H48" s="33"/>
      <c r="I48" s="33"/>
      <c r="J48" s="147"/>
      <c r="K48" s="148"/>
      <c r="L48" s="560">
        <v>16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30</v>
      </c>
      <c r="C49" s="36">
        <v>749</v>
      </c>
      <c r="D49" s="548">
        <f t="shared" si="0"/>
        <v>779</v>
      </c>
      <c r="E49" s="238"/>
      <c r="F49" s="20" t="s">
        <v>152</v>
      </c>
      <c r="G49" s="33"/>
      <c r="H49" s="33"/>
      <c r="I49" s="33"/>
      <c r="J49" s="147"/>
      <c r="K49" s="148"/>
      <c r="L49" s="560">
        <v>72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199</v>
      </c>
      <c r="C50" s="36">
        <v>207</v>
      </c>
      <c r="D50" s="548">
        <f t="shared" si="0"/>
        <v>406</v>
      </c>
      <c r="E50" s="238"/>
      <c r="F50" s="20" t="s">
        <v>153</v>
      </c>
      <c r="G50" s="33"/>
      <c r="H50" s="33"/>
      <c r="I50" s="33"/>
      <c r="J50" s="147"/>
      <c r="K50" s="148"/>
      <c r="L50" s="560">
        <v>7</v>
      </c>
    </row>
    <row r="51" spans="1:17" ht="17.25" thickBot="1" x14ac:dyDescent="0.35">
      <c r="A51" s="112" t="s">
        <v>723</v>
      </c>
      <c r="B51" s="113">
        <f>SUM(B13:B50)</f>
        <v>3471</v>
      </c>
      <c r="C51" s="113">
        <f>SUM(C13:C50)</f>
        <v>9955</v>
      </c>
      <c r="D51" s="549">
        <f>SUM(B51:C51)</f>
        <v>13426</v>
      </c>
      <c r="E51" s="238"/>
      <c r="F51" s="20" t="s">
        <v>154</v>
      </c>
      <c r="G51" s="33"/>
      <c r="H51" s="33"/>
      <c r="I51" s="33"/>
      <c r="J51" s="147"/>
      <c r="K51" s="148"/>
      <c r="L51" s="560">
        <v>17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5583</v>
      </c>
      <c r="E52" s="238"/>
      <c r="F52" s="20" t="s">
        <v>155</v>
      </c>
      <c r="G52" s="33"/>
      <c r="H52" s="33"/>
      <c r="I52" s="33"/>
      <c r="J52" s="147"/>
      <c r="K52" s="148"/>
      <c r="L52" s="560">
        <v>0</v>
      </c>
    </row>
    <row r="53" spans="1:17" ht="16.5" x14ac:dyDescent="0.3">
      <c r="A53" s="50" t="s">
        <v>42</v>
      </c>
      <c r="B53" s="51"/>
      <c r="C53" s="52"/>
      <c r="D53" s="1526">
        <f>SUM(D52+D51)</f>
        <v>19009</v>
      </c>
      <c r="E53" s="238"/>
      <c r="F53" s="20" t="s">
        <v>156</v>
      </c>
      <c r="G53" s="33"/>
      <c r="H53" s="33"/>
      <c r="I53" s="33"/>
      <c r="J53" s="147"/>
      <c r="K53" s="148"/>
      <c r="L53" s="560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527"/>
      <c r="E54" s="238"/>
      <c r="F54" s="20" t="s">
        <v>157</v>
      </c>
      <c r="G54" s="33"/>
      <c r="H54" s="33"/>
      <c r="I54" s="33"/>
      <c r="J54" s="147"/>
      <c r="K54" s="148"/>
      <c r="L54" s="560">
        <v>5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560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560">
        <v>3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560">
        <v>2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544" t="s">
        <v>1</v>
      </c>
      <c r="B64" s="1546" t="s">
        <v>46</v>
      </c>
      <c r="C64" s="561"/>
      <c r="D64" s="1548" t="s">
        <v>795</v>
      </c>
      <c r="E64" s="1548"/>
      <c r="F64" s="1549"/>
      <c r="G64" s="1550" t="s">
        <v>798</v>
      </c>
      <c r="H64" s="1528" t="s">
        <v>77</v>
      </c>
      <c r="I64" s="1530" t="s">
        <v>78</v>
      </c>
      <c r="J64" s="1530" t="s">
        <v>79</v>
      </c>
      <c r="K64" s="1530" t="s">
        <v>80</v>
      </c>
      <c r="L64" s="1538" t="s">
        <v>784</v>
      </c>
    </row>
    <row r="65" spans="1:19" ht="28.5" customHeight="1" thickBot="1" x14ac:dyDescent="0.3">
      <c r="A65" s="1545"/>
      <c r="B65" s="1547"/>
      <c r="C65" s="562" t="s">
        <v>47</v>
      </c>
      <c r="D65" s="563" t="s">
        <v>796</v>
      </c>
      <c r="E65" s="563" t="s">
        <v>797</v>
      </c>
      <c r="F65" s="564" t="s">
        <v>48</v>
      </c>
      <c r="G65" s="1551"/>
      <c r="H65" s="1529"/>
      <c r="I65" s="1531"/>
      <c r="J65" s="1531"/>
      <c r="K65" s="1531"/>
      <c r="L65" s="1539"/>
      <c r="N65" t="s">
        <v>794</v>
      </c>
    </row>
    <row r="66" spans="1:19" ht="15.75" thickBot="1" x14ac:dyDescent="0.3">
      <c r="A66" s="56" t="s">
        <v>130</v>
      </c>
      <c r="B66" s="162">
        <v>0</v>
      </c>
      <c r="C66" s="163">
        <v>0</v>
      </c>
      <c r="D66" s="164">
        <v>0</v>
      </c>
      <c r="E66" s="164">
        <v>0</v>
      </c>
      <c r="F66" s="408">
        <f>E66+D66+C66</f>
        <v>0</v>
      </c>
      <c r="G66" s="159">
        <v>0</v>
      </c>
      <c r="H66" s="35">
        <v>0</v>
      </c>
      <c r="I66" s="372">
        <f>IFERROR(SUM(H66*$N$66),0)</f>
        <v>0</v>
      </c>
      <c r="J66" s="373">
        <f>IFERROR(SUM(G66/I66)*100,0)</f>
        <v>0</v>
      </c>
      <c r="K66" s="374">
        <f>IFERROR(SUM(G66/F66),0)</f>
        <v>0</v>
      </c>
      <c r="L66" s="58">
        <v>0</v>
      </c>
      <c r="N66">
        <f>IF(H86 &gt; 0, VLOOKUP(B9,Mes!A1:B12,2,0), "")</f>
        <v>31</v>
      </c>
    </row>
    <row r="67" spans="1:19" x14ac:dyDescent="0.25">
      <c r="A67" s="56" t="s">
        <v>131</v>
      </c>
      <c r="B67" s="162">
        <v>105</v>
      </c>
      <c r="C67" s="163">
        <v>86</v>
      </c>
      <c r="D67" s="164">
        <v>0</v>
      </c>
      <c r="E67" s="164">
        <v>1</v>
      </c>
      <c r="F67" s="409">
        <f t="shared" ref="F67:F85" si="2">E67+D67+C67</f>
        <v>87</v>
      </c>
      <c r="G67" s="159">
        <v>466</v>
      </c>
      <c r="H67" s="35">
        <v>24</v>
      </c>
      <c r="I67" s="372">
        <f t="shared" ref="I67:I85" si="3">IFERROR(SUM(H67*$N$66),0)</f>
        <v>744</v>
      </c>
      <c r="J67" s="373">
        <f t="shared" ref="J67:J85" si="4">IFERROR(SUM(G67/I67)*100,0)</f>
        <v>62.634408602150536</v>
      </c>
      <c r="K67" s="374">
        <f t="shared" ref="K67:K85" si="5">IFERROR(SUM(G67/F67),0)</f>
        <v>5.3563218390804597</v>
      </c>
      <c r="L67" s="58">
        <v>18</v>
      </c>
      <c r="N67" s="1166" t="s">
        <v>829</v>
      </c>
      <c r="O67" s="1167"/>
      <c r="P67" s="1168"/>
      <c r="Q67" s="1148" t="s">
        <v>833</v>
      </c>
      <c r="R67" s="1149"/>
      <c r="S67" s="1150"/>
    </row>
    <row r="68" spans="1:19" x14ac:dyDescent="0.25">
      <c r="A68" s="57" t="s">
        <v>132</v>
      </c>
      <c r="B68" s="162">
        <v>180</v>
      </c>
      <c r="C68" s="163">
        <v>167</v>
      </c>
      <c r="D68" s="164">
        <v>0</v>
      </c>
      <c r="E68" s="164">
        <v>0</v>
      </c>
      <c r="F68" s="409">
        <f t="shared" si="2"/>
        <v>167</v>
      </c>
      <c r="G68" s="159">
        <v>634</v>
      </c>
      <c r="H68" s="35">
        <v>16</v>
      </c>
      <c r="I68" s="372">
        <f t="shared" si="3"/>
        <v>496</v>
      </c>
      <c r="J68" s="373">
        <f t="shared" si="4"/>
        <v>127.8225806451613</v>
      </c>
      <c r="K68" s="374">
        <f t="shared" si="5"/>
        <v>3.7964071856287425</v>
      </c>
      <c r="L68" s="58">
        <v>13</v>
      </c>
      <c r="N68" s="1169"/>
      <c r="O68" s="1170"/>
      <c r="P68" s="1171"/>
      <c r="Q68" s="1151"/>
      <c r="R68" s="1152"/>
      <c r="S68" s="1153"/>
    </row>
    <row r="69" spans="1:19" x14ac:dyDescent="0.25">
      <c r="A69" s="56" t="s">
        <v>133</v>
      </c>
      <c r="B69" s="162">
        <v>66</v>
      </c>
      <c r="C69" s="163">
        <v>56</v>
      </c>
      <c r="D69" s="164">
        <v>1</v>
      </c>
      <c r="E69" s="164">
        <v>0</v>
      </c>
      <c r="F69" s="409">
        <f t="shared" si="2"/>
        <v>57</v>
      </c>
      <c r="G69" s="159">
        <v>193</v>
      </c>
      <c r="H69" s="35">
        <v>10</v>
      </c>
      <c r="I69" s="372">
        <f t="shared" si="3"/>
        <v>310</v>
      </c>
      <c r="J69" s="373">
        <f t="shared" si="4"/>
        <v>62.258064516129032</v>
      </c>
      <c r="K69" s="374">
        <f t="shared" si="5"/>
        <v>3.3859649122807016</v>
      </c>
      <c r="L69" s="58">
        <v>9</v>
      </c>
      <c r="N69" s="1169"/>
      <c r="O69" s="1170"/>
      <c r="P69" s="1171"/>
      <c r="Q69" s="1151"/>
      <c r="R69" s="1152"/>
      <c r="S69" s="1153"/>
    </row>
    <row r="70" spans="1:19" ht="15.75" thickBot="1" x14ac:dyDescent="0.3">
      <c r="A70" s="56" t="s">
        <v>134</v>
      </c>
      <c r="B70" s="162">
        <v>130</v>
      </c>
      <c r="C70" s="163">
        <v>94</v>
      </c>
      <c r="D70" s="164">
        <v>4</v>
      </c>
      <c r="E70" s="164">
        <v>11</v>
      </c>
      <c r="F70" s="409">
        <f t="shared" si="2"/>
        <v>109</v>
      </c>
      <c r="G70" s="159">
        <v>648</v>
      </c>
      <c r="H70" s="35">
        <v>31</v>
      </c>
      <c r="I70" s="372">
        <f t="shared" si="3"/>
        <v>961</v>
      </c>
      <c r="J70" s="373">
        <f t="shared" si="4"/>
        <v>67.42976066597295</v>
      </c>
      <c r="K70" s="374">
        <f t="shared" si="5"/>
        <v>5.9449541284403669</v>
      </c>
      <c r="L70" s="58">
        <v>21</v>
      </c>
      <c r="N70" s="1172"/>
      <c r="O70" s="1173"/>
      <c r="P70" s="1174"/>
      <c r="Q70" s="1154"/>
      <c r="R70" s="1155"/>
      <c r="S70" s="1156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4">
        <v>0</v>
      </c>
      <c r="F71" s="409">
        <f t="shared" si="2"/>
        <v>0</v>
      </c>
      <c r="G71" s="159">
        <v>0</v>
      </c>
      <c r="H71" s="35">
        <v>0</v>
      </c>
      <c r="I71" s="372">
        <f t="shared" si="3"/>
        <v>0</v>
      </c>
      <c r="J71" s="373">
        <f t="shared" si="4"/>
        <v>0</v>
      </c>
      <c r="K71" s="374">
        <f t="shared" si="5"/>
        <v>0</v>
      </c>
      <c r="L71" s="58">
        <v>0</v>
      </c>
      <c r="O71" s="939"/>
    </row>
    <row r="72" spans="1:19" x14ac:dyDescent="0.25">
      <c r="A72" s="56" t="s">
        <v>136</v>
      </c>
      <c r="B72" s="162">
        <v>0</v>
      </c>
      <c r="C72" s="163">
        <v>0</v>
      </c>
      <c r="D72" s="164">
        <v>0</v>
      </c>
      <c r="E72" s="164">
        <v>0</v>
      </c>
      <c r="F72" s="409">
        <f t="shared" si="2"/>
        <v>0</v>
      </c>
      <c r="G72" s="159">
        <v>0</v>
      </c>
      <c r="H72" s="35">
        <v>0</v>
      </c>
      <c r="I72" s="372">
        <f t="shared" si="3"/>
        <v>0</v>
      </c>
      <c r="J72" s="373">
        <f t="shared" si="4"/>
        <v>0</v>
      </c>
      <c r="K72" s="374">
        <f t="shared" si="5"/>
        <v>0</v>
      </c>
      <c r="L72" s="58">
        <v>0</v>
      </c>
      <c r="N72" s="1148" t="s">
        <v>830</v>
      </c>
      <c r="O72" s="1149"/>
      <c r="P72" s="1150"/>
      <c r="Q72" s="1157" t="s">
        <v>834</v>
      </c>
      <c r="R72" s="1158"/>
      <c r="S72" s="1159"/>
    </row>
    <row r="73" spans="1:19" x14ac:dyDescent="0.25">
      <c r="A73" s="56" t="s">
        <v>137</v>
      </c>
      <c r="B73" s="162">
        <v>0</v>
      </c>
      <c r="C73" s="163">
        <v>0</v>
      </c>
      <c r="D73" s="164">
        <v>0</v>
      </c>
      <c r="E73" s="164">
        <v>0</v>
      </c>
      <c r="F73" s="409">
        <f t="shared" si="2"/>
        <v>0</v>
      </c>
      <c r="G73" s="159">
        <v>0</v>
      </c>
      <c r="H73" s="35">
        <v>0</v>
      </c>
      <c r="I73" s="372">
        <v>0</v>
      </c>
      <c r="J73" s="373">
        <f t="shared" si="4"/>
        <v>0</v>
      </c>
      <c r="K73" s="374">
        <f t="shared" si="5"/>
        <v>0</v>
      </c>
      <c r="L73" s="58">
        <v>0</v>
      </c>
      <c r="N73" s="1151"/>
      <c r="O73" s="1152"/>
      <c r="P73" s="1153"/>
      <c r="Q73" s="1160"/>
      <c r="R73" s="1161"/>
      <c r="S73" s="1162"/>
    </row>
    <row r="74" spans="1:19" ht="15.75" thickBot="1" x14ac:dyDescent="0.3">
      <c r="A74" s="56" t="s">
        <v>138</v>
      </c>
      <c r="B74" s="162">
        <v>0</v>
      </c>
      <c r="C74" s="163">
        <v>0</v>
      </c>
      <c r="D74" s="164">
        <v>0</v>
      </c>
      <c r="E74" s="164">
        <v>0</v>
      </c>
      <c r="F74" s="409">
        <f t="shared" si="2"/>
        <v>0</v>
      </c>
      <c r="G74" s="159">
        <v>0</v>
      </c>
      <c r="H74" s="35">
        <v>0</v>
      </c>
      <c r="I74" s="372">
        <f t="shared" si="3"/>
        <v>0</v>
      </c>
      <c r="J74" s="373">
        <f t="shared" si="4"/>
        <v>0</v>
      </c>
      <c r="K74" s="374">
        <f t="shared" si="5"/>
        <v>0</v>
      </c>
      <c r="L74" s="58">
        <v>0</v>
      </c>
      <c r="N74" s="1154"/>
      <c r="O74" s="1155"/>
      <c r="P74" s="1156"/>
      <c r="Q74" s="1163"/>
      <c r="R74" s="1164"/>
      <c r="S74" s="1165"/>
    </row>
    <row r="75" spans="1:19" x14ac:dyDescent="0.25">
      <c r="A75" s="56" t="s">
        <v>139</v>
      </c>
      <c r="B75" s="162">
        <v>0</v>
      </c>
      <c r="C75" s="163">
        <v>0</v>
      </c>
      <c r="D75" s="164">
        <v>0</v>
      </c>
      <c r="E75" s="164">
        <v>0</v>
      </c>
      <c r="F75" s="409">
        <f t="shared" si="2"/>
        <v>0</v>
      </c>
      <c r="G75" s="159">
        <v>0</v>
      </c>
      <c r="H75" s="35">
        <v>0</v>
      </c>
      <c r="I75" s="372">
        <f t="shared" si="3"/>
        <v>0</v>
      </c>
      <c r="J75" s="373">
        <f t="shared" si="4"/>
        <v>0</v>
      </c>
      <c r="K75" s="374">
        <f t="shared" si="5"/>
        <v>0</v>
      </c>
      <c r="L75" s="58">
        <v>0</v>
      </c>
      <c r="N75" s="1169" t="s">
        <v>831</v>
      </c>
      <c r="O75" s="1170"/>
      <c r="P75" s="1171"/>
    </row>
    <row r="76" spans="1:19" x14ac:dyDescent="0.25">
      <c r="A76" s="56" t="s">
        <v>140</v>
      </c>
      <c r="B76" s="162">
        <v>138</v>
      </c>
      <c r="C76" s="163">
        <v>113</v>
      </c>
      <c r="D76" s="164">
        <v>1</v>
      </c>
      <c r="E76" s="164">
        <v>11</v>
      </c>
      <c r="F76" s="409">
        <f t="shared" si="2"/>
        <v>125</v>
      </c>
      <c r="G76" s="159">
        <v>459</v>
      </c>
      <c r="H76" s="35">
        <v>35</v>
      </c>
      <c r="I76" s="372">
        <f t="shared" si="3"/>
        <v>1085</v>
      </c>
      <c r="J76" s="373">
        <f t="shared" si="4"/>
        <v>42.304147465437786</v>
      </c>
      <c r="K76" s="374">
        <f t="shared" si="5"/>
        <v>3.6720000000000002</v>
      </c>
      <c r="L76" s="58">
        <v>13</v>
      </c>
      <c r="N76" s="1169"/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4">
        <v>0</v>
      </c>
      <c r="F77" s="409">
        <f t="shared" si="2"/>
        <v>0</v>
      </c>
      <c r="G77" s="159">
        <v>0</v>
      </c>
      <c r="H77" s="35">
        <v>0</v>
      </c>
      <c r="I77" s="372">
        <f t="shared" si="3"/>
        <v>0</v>
      </c>
      <c r="J77" s="373">
        <f t="shared" si="4"/>
        <v>0</v>
      </c>
      <c r="K77" s="374">
        <f t="shared" si="5"/>
        <v>0</v>
      </c>
      <c r="L77" s="58">
        <v>0</v>
      </c>
      <c r="N77" s="1169"/>
      <c r="O77" s="1170"/>
      <c r="P77" s="1171"/>
    </row>
    <row r="78" spans="1:19" ht="15.75" thickBot="1" x14ac:dyDescent="0.3">
      <c r="A78" s="56" t="s">
        <v>142</v>
      </c>
      <c r="B78" s="162">
        <v>15</v>
      </c>
      <c r="C78" s="163">
        <v>14</v>
      </c>
      <c r="D78" s="164">
        <v>0</v>
      </c>
      <c r="E78" s="164">
        <v>0</v>
      </c>
      <c r="F78" s="409">
        <f t="shared" si="2"/>
        <v>14</v>
      </c>
      <c r="G78" s="159">
        <v>133</v>
      </c>
      <c r="H78" s="35">
        <v>1</v>
      </c>
      <c r="I78" s="372">
        <f t="shared" si="3"/>
        <v>31</v>
      </c>
      <c r="J78" s="373">
        <f t="shared" si="4"/>
        <v>429.0322580645161</v>
      </c>
      <c r="K78" s="374">
        <f t="shared" si="5"/>
        <v>9.5</v>
      </c>
      <c r="L78" s="58">
        <v>1</v>
      </c>
      <c r="N78" s="1172"/>
      <c r="O78" s="1173"/>
      <c r="P78" s="1174"/>
    </row>
    <row r="79" spans="1:19" x14ac:dyDescent="0.25">
      <c r="A79" s="56" t="s">
        <v>143</v>
      </c>
      <c r="B79" s="162">
        <v>3</v>
      </c>
      <c r="C79" s="163">
        <v>2</v>
      </c>
      <c r="D79" s="164">
        <v>0</v>
      </c>
      <c r="E79" s="164">
        <v>0</v>
      </c>
      <c r="F79" s="409">
        <f t="shared" si="2"/>
        <v>2</v>
      </c>
      <c r="G79" s="159">
        <v>2</v>
      </c>
      <c r="H79" s="35">
        <v>1</v>
      </c>
      <c r="I79" s="372">
        <f t="shared" si="3"/>
        <v>31</v>
      </c>
      <c r="J79" s="373">
        <f t="shared" si="4"/>
        <v>6.4516129032258061</v>
      </c>
      <c r="K79" s="374">
        <f t="shared" si="5"/>
        <v>1</v>
      </c>
      <c r="L79" s="58">
        <v>1</v>
      </c>
      <c r="N79" s="1562" t="s">
        <v>832</v>
      </c>
      <c r="O79" s="1149"/>
      <c r="P79" s="1150"/>
    </row>
    <row r="80" spans="1:19" x14ac:dyDescent="0.25">
      <c r="A80" s="56" t="s">
        <v>144</v>
      </c>
      <c r="B80" s="162">
        <v>2</v>
      </c>
      <c r="C80" s="163">
        <v>1</v>
      </c>
      <c r="D80" s="164">
        <v>0</v>
      </c>
      <c r="E80" s="164">
        <v>0</v>
      </c>
      <c r="F80" s="409">
        <f t="shared" si="2"/>
        <v>1</v>
      </c>
      <c r="G80" s="159">
        <v>18</v>
      </c>
      <c r="H80" s="35">
        <v>1</v>
      </c>
      <c r="I80" s="372">
        <f t="shared" si="3"/>
        <v>31</v>
      </c>
      <c r="J80" s="373">
        <f t="shared" si="4"/>
        <v>58.064516129032263</v>
      </c>
      <c r="K80" s="374">
        <f t="shared" si="5"/>
        <v>18</v>
      </c>
      <c r="L80" s="58">
        <v>1</v>
      </c>
      <c r="N80" s="1151"/>
      <c r="O80" s="1152"/>
      <c r="P80" s="1153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4">
        <v>0</v>
      </c>
      <c r="F81" s="409">
        <f t="shared" si="2"/>
        <v>0</v>
      </c>
      <c r="G81" s="159">
        <v>0</v>
      </c>
      <c r="H81" s="35">
        <v>0</v>
      </c>
      <c r="I81" s="372">
        <f t="shared" si="3"/>
        <v>0</v>
      </c>
      <c r="J81" s="373">
        <f t="shared" si="4"/>
        <v>0</v>
      </c>
      <c r="K81" s="374">
        <f t="shared" si="5"/>
        <v>0</v>
      </c>
      <c r="L81" s="58">
        <v>0</v>
      </c>
      <c r="N81" s="1151"/>
      <c r="O81" s="1152"/>
      <c r="P81" s="1153"/>
    </row>
    <row r="82" spans="1:18" ht="15.75" thickBot="1" x14ac:dyDescent="0.3">
      <c r="A82" s="56" t="s">
        <v>146</v>
      </c>
      <c r="B82" s="162">
        <v>62</v>
      </c>
      <c r="C82" s="163">
        <v>52</v>
      </c>
      <c r="D82" s="164">
        <v>0</v>
      </c>
      <c r="E82" s="164">
        <v>7</v>
      </c>
      <c r="F82" s="409">
        <f t="shared" si="2"/>
        <v>59</v>
      </c>
      <c r="G82" s="159">
        <v>318</v>
      </c>
      <c r="H82" s="35">
        <v>3</v>
      </c>
      <c r="I82" s="372">
        <f t="shared" si="3"/>
        <v>93</v>
      </c>
      <c r="J82" s="373">
        <f t="shared" si="4"/>
        <v>341.93548387096774</v>
      </c>
      <c r="K82" s="374">
        <f t="shared" si="5"/>
        <v>5.3898305084745761</v>
      </c>
      <c r="L82" s="58">
        <v>3</v>
      </c>
      <c r="N82" s="1154"/>
      <c r="O82" s="1155"/>
      <c r="P82" s="1156"/>
    </row>
    <row r="83" spans="1:18" x14ac:dyDescent="0.25">
      <c r="A83" s="56" t="s">
        <v>147</v>
      </c>
      <c r="B83" s="162">
        <v>12</v>
      </c>
      <c r="C83" s="163">
        <v>9</v>
      </c>
      <c r="D83" s="164">
        <v>0</v>
      </c>
      <c r="E83" s="164">
        <v>0</v>
      </c>
      <c r="F83" s="409">
        <f t="shared" si="2"/>
        <v>9</v>
      </c>
      <c r="G83" s="159">
        <v>86</v>
      </c>
      <c r="H83" s="35">
        <v>6</v>
      </c>
      <c r="I83" s="372">
        <f t="shared" si="3"/>
        <v>186</v>
      </c>
      <c r="J83" s="373">
        <f t="shared" si="4"/>
        <v>46.236559139784944</v>
      </c>
      <c r="K83" s="374">
        <f t="shared" si="5"/>
        <v>9.5555555555555554</v>
      </c>
      <c r="L83" s="58">
        <v>3</v>
      </c>
    </row>
    <row r="84" spans="1:18" x14ac:dyDescent="0.25">
      <c r="A84" s="56" t="s">
        <v>148</v>
      </c>
      <c r="B84" s="162">
        <v>27</v>
      </c>
      <c r="C84" s="163">
        <v>11</v>
      </c>
      <c r="D84" s="164">
        <v>1</v>
      </c>
      <c r="E84" s="164">
        <v>11</v>
      </c>
      <c r="F84" s="409">
        <f t="shared" si="2"/>
        <v>23</v>
      </c>
      <c r="G84" s="159">
        <v>60</v>
      </c>
      <c r="H84" s="35">
        <v>11</v>
      </c>
      <c r="I84" s="372">
        <f t="shared" si="3"/>
        <v>341</v>
      </c>
      <c r="J84" s="373">
        <f t="shared" si="4"/>
        <v>17.595307917888565</v>
      </c>
      <c r="K84" s="374">
        <f t="shared" si="5"/>
        <v>2.6086956521739131</v>
      </c>
      <c r="L84" s="58">
        <v>4</v>
      </c>
    </row>
    <row r="85" spans="1:18" x14ac:dyDescent="0.25">
      <c r="A85" s="56" t="s">
        <v>149</v>
      </c>
      <c r="B85" s="162">
        <v>60</v>
      </c>
      <c r="C85" s="163">
        <v>42</v>
      </c>
      <c r="D85" s="164">
        <v>0</v>
      </c>
      <c r="E85" s="164">
        <v>1</v>
      </c>
      <c r="F85" s="409">
        <f t="shared" si="2"/>
        <v>43</v>
      </c>
      <c r="G85" s="159">
        <v>338</v>
      </c>
      <c r="H85" s="35">
        <v>15</v>
      </c>
      <c r="I85" s="372">
        <f t="shared" si="3"/>
        <v>465</v>
      </c>
      <c r="J85" s="373">
        <f t="shared" si="4"/>
        <v>72.688172043010752</v>
      </c>
      <c r="K85" s="374">
        <f t="shared" si="5"/>
        <v>7.8604651162790695</v>
      </c>
      <c r="L85" s="58">
        <v>17</v>
      </c>
    </row>
    <row r="86" spans="1:18" ht="15.75" thickBot="1" x14ac:dyDescent="0.3">
      <c r="A86" s="566" t="s">
        <v>6</v>
      </c>
      <c r="B86" s="567">
        <f t="shared" ref="B86:H86" si="6">SUM(B66:B85)</f>
        <v>800</v>
      </c>
      <c r="C86" s="568">
        <f t="shared" si="6"/>
        <v>647</v>
      </c>
      <c r="D86" s="565">
        <f t="shared" si="6"/>
        <v>7</v>
      </c>
      <c r="E86" s="565">
        <f t="shared" si="6"/>
        <v>42</v>
      </c>
      <c r="F86" s="565">
        <f t="shared" si="6"/>
        <v>696</v>
      </c>
      <c r="G86" s="569">
        <f t="shared" si="6"/>
        <v>3355</v>
      </c>
      <c r="H86" s="565">
        <f t="shared" si="6"/>
        <v>154</v>
      </c>
      <c r="I86" s="565">
        <f>IFERROR(SUM(H86*$N$66),0)</f>
        <v>4774</v>
      </c>
      <c r="J86" s="565">
        <f>IFERROR(SUM(G86/I86)*100,0)</f>
        <v>70.276497695852541</v>
      </c>
      <c r="K86" s="565">
        <f>IFERROR(SUM(G86/F86),0)</f>
        <v>4.820402298850575</v>
      </c>
      <c r="L86" s="570">
        <f>SUM(L66:L85)</f>
        <v>104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540" t="s">
        <v>735</v>
      </c>
      <c r="B89" s="1541"/>
      <c r="C89" s="1532" t="s">
        <v>733</v>
      </c>
      <c r="D89" s="1533"/>
      <c r="E89" s="1533"/>
      <c r="F89" s="1533"/>
      <c r="G89" s="1533"/>
      <c r="H89" s="1533"/>
      <c r="I89" s="1533"/>
      <c r="J89" s="1534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542"/>
      <c r="B90" s="1543"/>
      <c r="C90" s="571" t="s">
        <v>161</v>
      </c>
      <c r="D90" s="572" t="s">
        <v>49</v>
      </c>
      <c r="E90" s="572" t="s">
        <v>50</v>
      </c>
      <c r="F90" s="572" t="s">
        <v>51</v>
      </c>
      <c r="G90" s="572" t="s">
        <v>52</v>
      </c>
      <c r="H90" s="572" t="s">
        <v>53</v>
      </c>
      <c r="I90" s="573" t="s">
        <v>54</v>
      </c>
      <c r="J90" s="574" t="s">
        <v>162</v>
      </c>
      <c r="K90" s="582" t="s">
        <v>6</v>
      </c>
      <c r="L90" s="6"/>
      <c r="M90" s="6"/>
      <c r="N90" s="6"/>
      <c r="O90" s="6"/>
      <c r="P90" s="6"/>
      <c r="Q90" s="6"/>
      <c r="R90" s="6"/>
    </row>
    <row r="91" spans="1:18" ht="15.75" thickBot="1" x14ac:dyDescent="0.3">
      <c r="A91" s="1523" t="s">
        <v>41</v>
      </c>
      <c r="B91" s="72" t="s">
        <v>731</v>
      </c>
      <c r="C91" s="73">
        <v>0</v>
      </c>
      <c r="D91" s="74">
        <v>29</v>
      </c>
      <c r="E91" s="74">
        <v>15</v>
      </c>
      <c r="F91" s="74">
        <v>14</v>
      </c>
      <c r="G91" s="74">
        <v>9</v>
      </c>
      <c r="H91" s="74">
        <v>2</v>
      </c>
      <c r="I91" s="74">
        <v>2</v>
      </c>
      <c r="J91" s="61">
        <v>0</v>
      </c>
      <c r="K91" s="579">
        <f t="shared" ref="K91:K99" si="7">SUM(J91+I91+H91+G91+F91+E91+D91+C91)</f>
        <v>71</v>
      </c>
      <c r="L91" s="6"/>
      <c r="M91" s="6"/>
      <c r="N91" s="6"/>
      <c r="O91" s="6"/>
      <c r="P91" s="6"/>
      <c r="Q91" s="6"/>
      <c r="R91" s="6"/>
    </row>
    <row r="92" spans="1:18" ht="15.75" thickBot="1" x14ac:dyDescent="0.3">
      <c r="A92" s="1524"/>
      <c r="B92" s="68" t="s">
        <v>730</v>
      </c>
      <c r="C92" s="70">
        <v>1</v>
      </c>
      <c r="D92" s="67">
        <v>23</v>
      </c>
      <c r="E92" s="67">
        <v>29</v>
      </c>
      <c r="F92" s="67">
        <v>24</v>
      </c>
      <c r="G92" s="67">
        <v>13</v>
      </c>
      <c r="H92" s="67">
        <v>6</v>
      </c>
      <c r="I92" s="67">
        <v>1</v>
      </c>
      <c r="J92" s="71">
        <v>0</v>
      </c>
      <c r="K92" s="579">
        <f t="shared" si="7"/>
        <v>97</v>
      </c>
    </row>
    <row r="93" spans="1:18" ht="15.75" thickBot="1" x14ac:dyDescent="0.3">
      <c r="A93" s="1525"/>
      <c r="B93" s="575" t="s">
        <v>6</v>
      </c>
      <c r="C93" s="576">
        <f t="shared" ref="C93:J93" si="8">SUM(C91+C92)</f>
        <v>1</v>
      </c>
      <c r="D93" s="577">
        <f t="shared" si="8"/>
        <v>52</v>
      </c>
      <c r="E93" s="577">
        <f t="shared" si="8"/>
        <v>44</v>
      </c>
      <c r="F93" s="577">
        <f t="shared" si="8"/>
        <v>38</v>
      </c>
      <c r="G93" s="577">
        <f t="shared" si="8"/>
        <v>22</v>
      </c>
      <c r="H93" s="577">
        <f t="shared" si="8"/>
        <v>8</v>
      </c>
      <c r="I93" s="577">
        <f t="shared" si="8"/>
        <v>3</v>
      </c>
      <c r="J93" s="578">
        <f t="shared" si="8"/>
        <v>0</v>
      </c>
      <c r="K93" s="579">
        <f t="shared" si="7"/>
        <v>168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0</v>
      </c>
      <c r="E94" s="135">
        <v>1</v>
      </c>
      <c r="F94" s="135">
        <v>0</v>
      </c>
      <c r="G94" s="135">
        <v>1</v>
      </c>
      <c r="H94" s="135">
        <v>0</v>
      </c>
      <c r="I94" s="135">
        <v>0</v>
      </c>
      <c r="J94" s="136">
        <v>0</v>
      </c>
      <c r="K94" s="584">
        <f t="shared" si="7"/>
        <v>2</v>
      </c>
    </row>
    <row r="95" spans="1:18" ht="15.75" thickBot="1" x14ac:dyDescent="0.3">
      <c r="A95" s="1535" t="s">
        <v>55</v>
      </c>
      <c r="B95" s="60" t="s">
        <v>728</v>
      </c>
      <c r="C95" s="73">
        <v>1</v>
      </c>
      <c r="D95" s="74">
        <v>52</v>
      </c>
      <c r="E95" s="74">
        <v>44</v>
      </c>
      <c r="F95" s="74">
        <v>35</v>
      </c>
      <c r="G95" s="74">
        <v>23</v>
      </c>
      <c r="H95" s="74">
        <v>8</v>
      </c>
      <c r="I95" s="74">
        <v>3</v>
      </c>
      <c r="J95" s="61">
        <v>0</v>
      </c>
      <c r="K95" s="579">
        <f t="shared" si="7"/>
        <v>166</v>
      </c>
    </row>
    <row r="96" spans="1:18" ht="15.75" thickBot="1" x14ac:dyDescent="0.3">
      <c r="A96" s="1536"/>
      <c r="B96" s="131" t="s">
        <v>727</v>
      </c>
      <c r="C96" s="70">
        <v>0</v>
      </c>
      <c r="D96" s="67">
        <v>0</v>
      </c>
      <c r="E96" s="67">
        <v>1</v>
      </c>
      <c r="F96" s="67">
        <v>3</v>
      </c>
      <c r="G96" s="67">
        <v>0</v>
      </c>
      <c r="H96" s="67">
        <v>0</v>
      </c>
      <c r="I96" s="67">
        <v>0</v>
      </c>
      <c r="J96" s="71">
        <v>0</v>
      </c>
      <c r="K96" s="579">
        <f t="shared" si="7"/>
        <v>4</v>
      </c>
    </row>
    <row r="97" spans="1:18" ht="15.75" thickBot="1" x14ac:dyDescent="0.3">
      <c r="A97" s="1537"/>
      <c r="B97" s="580" t="s">
        <v>6</v>
      </c>
      <c r="C97" s="576">
        <f t="shared" ref="C97:I97" si="9">SUM(C95+C96)</f>
        <v>1</v>
      </c>
      <c r="D97" s="576">
        <f t="shared" si="9"/>
        <v>52</v>
      </c>
      <c r="E97" s="576">
        <f t="shared" si="9"/>
        <v>45</v>
      </c>
      <c r="F97" s="576">
        <f t="shared" si="9"/>
        <v>38</v>
      </c>
      <c r="G97" s="576">
        <f t="shared" si="9"/>
        <v>23</v>
      </c>
      <c r="H97" s="576">
        <f t="shared" si="9"/>
        <v>8</v>
      </c>
      <c r="I97" s="576">
        <f t="shared" si="9"/>
        <v>3</v>
      </c>
      <c r="J97" s="581">
        <f>J96+J95</f>
        <v>0</v>
      </c>
      <c r="K97" s="579">
        <f t="shared" si="7"/>
        <v>170</v>
      </c>
      <c r="R97" s="18"/>
    </row>
    <row r="98" spans="1:18" x14ac:dyDescent="0.25">
      <c r="A98" s="75"/>
      <c r="B98" s="72" t="s">
        <v>726</v>
      </c>
      <c r="C98" s="73">
        <v>0</v>
      </c>
      <c r="D98" s="74">
        <v>4</v>
      </c>
      <c r="E98" s="74">
        <v>7</v>
      </c>
      <c r="F98" s="74">
        <v>9</v>
      </c>
      <c r="G98" s="74">
        <v>11</v>
      </c>
      <c r="H98" s="74">
        <v>3</v>
      </c>
      <c r="I98" s="74">
        <v>0</v>
      </c>
      <c r="J98" s="61">
        <v>0</v>
      </c>
      <c r="K98" s="583">
        <f t="shared" si="7"/>
        <v>34</v>
      </c>
    </row>
    <row r="99" spans="1:18" ht="15.75" thickBot="1" x14ac:dyDescent="0.3">
      <c r="A99" s="76"/>
      <c r="B99" s="77" t="s">
        <v>732</v>
      </c>
      <c r="C99" s="32">
        <v>0</v>
      </c>
      <c r="D99" s="63">
        <v>3</v>
      </c>
      <c r="E99" s="63">
        <v>9</v>
      </c>
      <c r="F99" s="63">
        <v>3</v>
      </c>
      <c r="G99" s="63">
        <v>3</v>
      </c>
      <c r="H99" s="63">
        <v>0</v>
      </c>
      <c r="I99" s="63">
        <v>0</v>
      </c>
      <c r="J99" s="62">
        <v>0</v>
      </c>
      <c r="K99" s="579">
        <f t="shared" si="7"/>
        <v>18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519" t="s">
        <v>62</v>
      </c>
      <c r="B107" s="1520"/>
      <c r="C107" s="1520"/>
      <c r="D107" s="1520"/>
      <c r="E107" s="1520"/>
      <c r="F107" s="1521">
        <f>SUM(F105+F106)</f>
        <v>0</v>
      </c>
      <c r="G107" s="1522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519" t="s">
        <v>66</v>
      </c>
      <c r="B112" s="1520"/>
      <c r="C112" s="1520"/>
      <c r="D112" s="1520"/>
      <c r="E112" s="1520"/>
      <c r="F112" s="1521">
        <f>SUM(F108+F109+F110+F111)</f>
        <v>0</v>
      </c>
      <c r="G112" s="1522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850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79:P82"/>
    <mergeCell ref="N67:P70"/>
    <mergeCell ref="Q67:S70"/>
    <mergeCell ref="N72:P74"/>
    <mergeCell ref="Q72:S74"/>
    <mergeCell ref="N75:P78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26" priority="5" operator="equal">
      <formula>""</formula>
    </cfRule>
  </conditionalFormatting>
  <conditionalFormatting sqref="A118">
    <cfRule type="cellIs" dxfId="25" priority="4" operator="equal">
      <formula>""</formula>
    </cfRule>
  </conditionalFormatting>
  <conditionalFormatting sqref="G118">
    <cfRule type="cellIs" dxfId="24" priority="3" operator="equal">
      <formula>""</formula>
    </cfRule>
  </conditionalFormatting>
  <conditionalFormatting sqref="A115">
    <cfRule type="cellIs" dxfId="23" priority="1" operator="equal">
      <formula>""</formula>
    </cfRule>
  </conditionalFormatting>
  <hyperlinks>
    <hyperlink ref="A3" r:id="rId1"/>
  </hyperlinks>
  <pageMargins left="1.3385826771653544" right="0.39370078740157483" top="0.9055118110236221" bottom="0.11811023622047245" header="0.59055118110236227" footer="0.31496062992125984"/>
  <pageSetup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3" tint="-0.249977111117893"/>
  </sheetPr>
  <dimension ref="A1:S121"/>
  <sheetViews>
    <sheetView showGridLines="0" showRowColHeaders="0" topLeftCell="A76" zoomScale="85" zoomScaleNormal="85" zoomScalePageLayoutView="60" workbookViewId="0">
      <selection activeCell="S83" sqref="S83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781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594" t="s">
        <v>1</v>
      </c>
      <c r="B11" s="585" t="s">
        <v>2</v>
      </c>
      <c r="C11" s="586" t="s">
        <v>724</v>
      </c>
      <c r="D11" s="1596" t="s">
        <v>3</v>
      </c>
      <c r="E11" s="238"/>
      <c r="F11" s="1598" t="s">
        <v>725</v>
      </c>
      <c r="G11" s="1599"/>
      <c r="H11" s="1599"/>
      <c r="I11" s="1600"/>
      <c r="J11" s="593" t="s">
        <v>4</v>
      </c>
      <c r="K11" s="594" t="s">
        <v>5</v>
      </c>
      <c r="L11" s="1602" t="s">
        <v>6</v>
      </c>
      <c r="N11" s="1114"/>
      <c r="O11" s="1114"/>
      <c r="P11" s="1114"/>
      <c r="Q11" s="1114"/>
    </row>
    <row r="12" spans="1:17" ht="15.75" customHeight="1" thickBot="1" x14ac:dyDescent="0.3">
      <c r="A12" s="1595"/>
      <c r="B12" s="587" t="s">
        <v>7</v>
      </c>
      <c r="C12" s="588" t="s">
        <v>8</v>
      </c>
      <c r="D12" s="1597"/>
      <c r="E12" s="238"/>
      <c r="F12" s="1601"/>
      <c r="G12" s="1582"/>
      <c r="H12" s="1582"/>
      <c r="I12" s="1583"/>
      <c r="J12" s="595" t="s">
        <v>9</v>
      </c>
      <c r="K12" s="596" t="s">
        <v>10</v>
      </c>
      <c r="L12" s="1603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589">
        <f t="shared" ref="D13:D51" si="0">SUM(C13+B13)</f>
        <v>0</v>
      </c>
      <c r="E13" s="239"/>
      <c r="F13" s="1029" t="s">
        <v>11</v>
      </c>
      <c r="G13" s="1030"/>
      <c r="H13" s="1030"/>
      <c r="I13" s="1030"/>
      <c r="J13" s="114">
        <v>0</v>
      </c>
      <c r="K13" s="114">
        <v>410</v>
      </c>
      <c r="L13" s="597">
        <f>SUM(K13+J13)</f>
        <v>410</v>
      </c>
    </row>
    <row r="14" spans="1:17" x14ac:dyDescent="0.25">
      <c r="A14" s="13" t="s">
        <v>692</v>
      </c>
      <c r="B14" s="36">
        <v>78</v>
      </c>
      <c r="C14" s="36">
        <v>790</v>
      </c>
      <c r="D14" s="590">
        <f t="shared" si="0"/>
        <v>868</v>
      </c>
      <c r="E14" s="238"/>
      <c r="F14" s="1029" t="s">
        <v>12</v>
      </c>
      <c r="G14" s="1030"/>
      <c r="H14" s="1030"/>
      <c r="I14" s="1030"/>
      <c r="J14" s="114">
        <v>775</v>
      </c>
      <c r="K14" s="114">
        <v>2066</v>
      </c>
      <c r="L14" s="597">
        <f t="shared" ref="L14:L32" si="1">SUM(K14+J14)</f>
        <v>2841</v>
      </c>
    </row>
    <row r="15" spans="1:17" x14ac:dyDescent="0.25">
      <c r="A15" s="13" t="s">
        <v>693</v>
      </c>
      <c r="B15" s="36">
        <v>175</v>
      </c>
      <c r="C15" s="36">
        <v>747</v>
      </c>
      <c r="D15" s="590">
        <f t="shared" si="0"/>
        <v>922</v>
      </c>
      <c r="E15" s="238"/>
      <c r="F15" s="1029" t="s">
        <v>13</v>
      </c>
      <c r="G15" s="1030"/>
      <c r="H15" s="1030"/>
      <c r="I15" s="1030"/>
      <c r="J15" s="114">
        <v>351</v>
      </c>
      <c r="K15" s="114">
        <v>1229</v>
      </c>
      <c r="L15" s="597">
        <f t="shared" si="1"/>
        <v>1580</v>
      </c>
    </row>
    <row r="16" spans="1:17" x14ac:dyDescent="0.25">
      <c r="A16" s="13" t="s">
        <v>694</v>
      </c>
      <c r="B16" s="36">
        <v>44</v>
      </c>
      <c r="C16" s="36">
        <v>473</v>
      </c>
      <c r="D16" s="590">
        <f t="shared" si="0"/>
        <v>517</v>
      </c>
      <c r="E16" s="238"/>
      <c r="F16" s="1029" t="s">
        <v>14</v>
      </c>
      <c r="G16" s="1030"/>
      <c r="H16" s="1030"/>
      <c r="I16" s="1030"/>
      <c r="J16" s="114">
        <v>0</v>
      </c>
      <c r="K16" s="114">
        <v>0</v>
      </c>
      <c r="L16" s="597">
        <f t="shared" si="1"/>
        <v>0</v>
      </c>
    </row>
    <row r="17" spans="1:16" x14ac:dyDescent="0.25">
      <c r="A17" s="13" t="s">
        <v>695</v>
      </c>
      <c r="B17" s="36">
        <v>228</v>
      </c>
      <c r="C17" s="36">
        <v>304</v>
      </c>
      <c r="D17" s="590">
        <f t="shared" si="0"/>
        <v>532</v>
      </c>
      <c r="E17" s="238"/>
      <c r="F17" s="1029" t="s">
        <v>15</v>
      </c>
      <c r="G17" s="1030"/>
      <c r="H17" s="1030"/>
      <c r="I17" s="1030"/>
      <c r="J17" s="114">
        <v>0</v>
      </c>
      <c r="K17" s="114">
        <v>0</v>
      </c>
      <c r="L17" s="597">
        <f t="shared" si="1"/>
        <v>0</v>
      </c>
      <c r="O17" s="940"/>
      <c r="P17" s="940"/>
    </row>
    <row r="18" spans="1:16" x14ac:dyDescent="0.25">
      <c r="A18" s="13" t="s">
        <v>786</v>
      </c>
      <c r="B18" s="36">
        <v>199</v>
      </c>
      <c r="C18" s="36">
        <v>289</v>
      </c>
      <c r="D18" s="590">
        <f t="shared" si="0"/>
        <v>488</v>
      </c>
      <c r="E18" s="238"/>
      <c r="F18" s="1045" t="s">
        <v>16</v>
      </c>
      <c r="G18" s="1046"/>
      <c r="H18" s="1046"/>
      <c r="I18" s="1046"/>
      <c r="J18" s="114">
        <v>0</v>
      </c>
      <c r="K18" s="114">
        <v>0</v>
      </c>
      <c r="L18" s="597">
        <f t="shared" si="1"/>
        <v>0</v>
      </c>
    </row>
    <row r="19" spans="1:16" x14ac:dyDescent="0.25">
      <c r="A19" s="13" t="s">
        <v>696</v>
      </c>
      <c r="B19" s="36">
        <v>201</v>
      </c>
      <c r="C19" s="36">
        <v>264</v>
      </c>
      <c r="D19" s="590">
        <f t="shared" si="0"/>
        <v>465</v>
      </c>
      <c r="E19" s="238"/>
      <c r="F19" s="1045" t="s">
        <v>17</v>
      </c>
      <c r="G19" s="1046"/>
      <c r="H19" s="1046"/>
      <c r="I19" s="1047"/>
      <c r="J19" s="114">
        <v>0</v>
      </c>
      <c r="K19" s="114">
        <v>0</v>
      </c>
      <c r="L19" s="597">
        <f t="shared" si="1"/>
        <v>0</v>
      </c>
    </row>
    <row r="20" spans="1:16" x14ac:dyDescent="0.25">
      <c r="A20" s="13" t="s">
        <v>697</v>
      </c>
      <c r="B20" s="36">
        <v>0</v>
      </c>
      <c r="C20" s="36">
        <v>0</v>
      </c>
      <c r="D20" s="590">
        <f t="shared" si="0"/>
        <v>0</v>
      </c>
      <c r="E20" s="238"/>
      <c r="F20" s="1045" t="s">
        <v>18</v>
      </c>
      <c r="G20" s="1046"/>
      <c r="H20" s="1046"/>
      <c r="I20" s="1047"/>
      <c r="J20" s="114">
        <v>0</v>
      </c>
      <c r="K20" s="114">
        <v>0</v>
      </c>
      <c r="L20" s="597">
        <f t="shared" si="1"/>
        <v>0</v>
      </c>
    </row>
    <row r="21" spans="1:16" x14ac:dyDescent="0.25">
      <c r="A21" s="13" t="s">
        <v>698</v>
      </c>
      <c r="B21" s="36">
        <v>131</v>
      </c>
      <c r="C21" s="36">
        <v>263</v>
      </c>
      <c r="D21" s="590">
        <f t="shared" si="0"/>
        <v>394</v>
      </c>
      <c r="E21" s="238"/>
      <c r="F21" s="1045" t="s">
        <v>19</v>
      </c>
      <c r="G21" s="1046"/>
      <c r="H21" s="1046"/>
      <c r="I21" s="1047"/>
      <c r="J21" s="114">
        <v>0</v>
      </c>
      <c r="K21" s="114">
        <v>0</v>
      </c>
      <c r="L21" s="597">
        <f t="shared" si="1"/>
        <v>0</v>
      </c>
    </row>
    <row r="22" spans="1:16" x14ac:dyDescent="0.25">
      <c r="A22" s="13" t="s">
        <v>699</v>
      </c>
      <c r="B22" s="36">
        <v>62</v>
      </c>
      <c r="C22" s="36">
        <v>86</v>
      </c>
      <c r="D22" s="590">
        <f t="shared" si="0"/>
        <v>148</v>
      </c>
      <c r="E22" s="238"/>
      <c r="F22" s="1045" t="s">
        <v>20</v>
      </c>
      <c r="G22" s="1046"/>
      <c r="H22" s="1046"/>
      <c r="I22" s="1047"/>
      <c r="J22" s="114">
        <v>295</v>
      </c>
      <c r="K22" s="114">
        <v>611</v>
      </c>
      <c r="L22" s="597">
        <f t="shared" si="1"/>
        <v>906</v>
      </c>
    </row>
    <row r="23" spans="1:16" x14ac:dyDescent="0.25">
      <c r="A23" s="13" t="s">
        <v>700</v>
      </c>
      <c r="B23" s="36">
        <v>21</v>
      </c>
      <c r="C23" s="36">
        <v>208</v>
      </c>
      <c r="D23" s="590">
        <f t="shared" si="0"/>
        <v>229</v>
      </c>
      <c r="E23" s="238"/>
      <c r="F23" s="1045" t="s">
        <v>21</v>
      </c>
      <c r="G23" s="1046"/>
      <c r="H23" s="1046"/>
      <c r="I23" s="1047"/>
      <c r="J23" s="114">
        <v>27</v>
      </c>
      <c r="K23" s="114">
        <v>5</v>
      </c>
      <c r="L23" s="597">
        <f t="shared" si="1"/>
        <v>32</v>
      </c>
    </row>
    <row r="24" spans="1:16" x14ac:dyDescent="0.25">
      <c r="A24" s="13" t="s">
        <v>701</v>
      </c>
      <c r="B24" s="36">
        <v>98</v>
      </c>
      <c r="C24" s="36">
        <v>150</v>
      </c>
      <c r="D24" s="590">
        <f t="shared" si="0"/>
        <v>248</v>
      </c>
      <c r="E24" s="238"/>
      <c r="F24" s="1045" t="s">
        <v>22</v>
      </c>
      <c r="G24" s="1046"/>
      <c r="H24" s="1046"/>
      <c r="I24" s="1047"/>
      <c r="J24" s="114">
        <v>0</v>
      </c>
      <c r="K24" s="114">
        <v>0</v>
      </c>
      <c r="L24" s="597">
        <f t="shared" si="1"/>
        <v>0</v>
      </c>
    </row>
    <row r="25" spans="1:16" x14ac:dyDescent="0.25">
      <c r="A25" s="13" t="s">
        <v>702</v>
      </c>
      <c r="B25" s="36">
        <v>222</v>
      </c>
      <c r="C25" s="36">
        <v>631</v>
      </c>
      <c r="D25" s="590">
        <f t="shared" si="0"/>
        <v>853</v>
      </c>
      <c r="E25" s="238"/>
      <c r="F25" s="1045" t="s">
        <v>23</v>
      </c>
      <c r="G25" s="1046"/>
      <c r="H25" s="1046"/>
      <c r="I25" s="1047"/>
      <c r="J25" s="114">
        <v>0</v>
      </c>
      <c r="K25" s="114">
        <v>0</v>
      </c>
      <c r="L25" s="597">
        <f t="shared" si="1"/>
        <v>0</v>
      </c>
    </row>
    <row r="26" spans="1:16" x14ac:dyDescent="0.25">
      <c r="A26" s="13" t="s">
        <v>703</v>
      </c>
      <c r="B26" s="36">
        <v>103</v>
      </c>
      <c r="C26" s="36">
        <v>146</v>
      </c>
      <c r="D26" s="590">
        <f t="shared" si="0"/>
        <v>249</v>
      </c>
      <c r="E26" s="238"/>
      <c r="F26" s="1045" t="s">
        <v>24</v>
      </c>
      <c r="G26" s="1046"/>
      <c r="H26" s="1046"/>
      <c r="I26" s="1047"/>
      <c r="J26" s="114">
        <v>0</v>
      </c>
      <c r="K26" s="114">
        <v>0</v>
      </c>
      <c r="L26" s="597">
        <f t="shared" si="1"/>
        <v>0</v>
      </c>
    </row>
    <row r="27" spans="1:16" x14ac:dyDescent="0.25">
      <c r="A27" s="13" t="s">
        <v>704</v>
      </c>
      <c r="B27" s="36">
        <v>47</v>
      </c>
      <c r="C27" s="36">
        <v>72</v>
      </c>
      <c r="D27" s="590">
        <f t="shared" si="0"/>
        <v>119</v>
      </c>
      <c r="E27" s="238"/>
      <c r="F27" s="1045" t="s">
        <v>25</v>
      </c>
      <c r="G27" s="1046"/>
      <c r="H27" s="1046"/>
      <c r="I27" s="1047"/>
      <c r="J27" s="114">
        <v>0</v>
      </c>
      <c r="K27" s="114">
        <v>0</v>
      </c>
      <c r="L27" s="597">
        <f t="shared" si="1"/>
        <v>0</v>
      </c>
    </row>
    <row r="28" spans="1:16" x14ac:dyDescent="0.25">
      <c r="A28" s="13" t="s">
        <v>705</v>
      </c>
      <c r="B28" s="36">
        <v>0</v>
      </c>
      <c r="C28" s="36">
        <v>255</v>
      </c>
      <c r="D28" s="590">
        <f t="shared" si="0"/>
        <v>255</v>
      </c>
      <c r="E28" s="238"/>
      <c r="F28" s="1045" t="s">
        <v>26</v>
      </c>
      <c r="G28" s="1046"/>
      <c r="H28" s="1046"/>
      <c r="I28" s="1047"/>
      <c r="J28" s="114">
        <v>0</v>
      </c>
      <c r="K28" s="114">
        <v>0</v>
      </c>
      <c r="L28" s="597">
        <f t="shared" si="1"/>
        <v>0</v>
      </c>
    </row>
    <row r="29" spans="1:16" x14ac:dyDescent="0.25">
      <c r="A29" s="13" t="s">
        <v>706</v>
      </c>
      <c r="B29" s="36">
        <v>111</v>
      </c>
      <c r="C29" s="36">
        <v>93</v>
      </c>
      <c r="D29" s="590">
        <f t="shared" si="0"/>
        <v>204</v>
      </c>
      <c r="E29" s="238"/>
      <c r="F29" s="1045" t="s">
        <v>27</v>
      </c>
      <c r="G29" s="1046"/>
      <c r="H29" s="1046"/>
      <c r="I29" s="1047"/>
      <c r="J29" s="999"/>
      <c r="K29" s="114">
        <v>244</v>
      </c>
      <c r="L29" s="597">
        <f t="shared" si="1"/>
        <v>244</v>
      </c>
    </row>
    <row r="30" spans="1:16" x14ac:dyDescent="0.25">
      <c r="A30" s="13" t="s">
        <v>707</v>
      </c>
      <c r="B30" s="36">
        <v>0</v>
      </c>
      <c r="C30" s="36">
        <v>0</v>
      </c>
      <c r="D30" s="590">
        <f t="shared" si="0"/>
        <v>0</v>
      </c>
      <c r="E30" s="238"/>
      <c r="F30" s="1029" t="s">
        <v>28</v>
      </c>
      <c r="G30" s="1030"/>
      <c r="H30" s="1030"/>
      <c r="I30" s="1030"/>
      <c r="J30" s="114">
        <v>155</v>
      </c>
      <c r="K30" s="997"/>
      <c r="L30" s="597">
        <f t="shared" si="1"/>
        <v>155</v>
      </c>
    </row>
    <row r="31" spans="1:16" x14ac:dyDescent="0.25">
      <c r="A31" s="13" t="s">
        <v>708</v>
      </c>
      <c r="B31" s="36">
        <v>51</v>
      </c>
      <c r="C31" s="36">
        <v>363</v>
      </c>
      <c r="D31" s="590">
        <f t="shared" si="0"/>
        <v>414</v>
      </c>
      <c r="E31" s="238"/>
      <c r="F31" s="1029" t="s">
        <v>29</v>
      </c>
      <c r="G31" s="1030"/>
      <c r="H31" s="1030"/>
      <c r="I31" s="1030"/>
      <c r="J31" s="114">
        <v>11047</v>
      </c>
      <c r="K31" s="114">
        <v>14610</v>
      </c>
      <c r="L31" s="554">
        <f>SUM(K31+J31)</f>
        <v>25657</v>
      </c>
    </row>
    <row r="32" spans="1:16" x14ac:dyDescent="0.25">
      <c r="A32" s="13" t="s">
        <v>787</v>
      </c>
      <c r="B32" s="36">
        <v>0</v>
      </c>
      <c r="C32" s="36">
        <v>0</v>
      </c>
      <c r="D32" s="590">
        <f t="shared" si="0"/>
        <v>0</v>
      </c>
      <c r="E32" s="238"/>
      <c r="F32" s="1029" t="s">
        <v>30</v>
      </c>
      <c r="G32" s="1030"/>
      <c r="H32" s="1030"/>
      <c r="I32" s="1030"/>
      <c r="J32" s="114">
        <v>0</v>
      </c>
      <c r="K32" s="114">
        <v>0</v>
      </c>
      <c r="L32" s="597">
        <f t="shared" si="1"/>
        <v>0</v>
      </c>
    </row>
    <row r="33" spans="1:17" s="17" customFormat="1" x14ac:dyDescent="0.25">
      <c r="A33" s="13" t="s">
        <v>788</v>
      </c>
      <c r="B33" s="36">
        <v>0</v>
      </c>
      <c r="C33" s="36">
        <v>49</v>
      </c>
      <c r="D33" s="590">
        <f t="shared" si="0"/>
        <v>49</v>
      </c>
      <c r="E33" s="240"/>
      <c r="F33" s="1029" t="s">
        <v>31</v>
      </c>
      <c r="G33" s="1030"/>
      <c r="H33" s="1030"/>
      <c r="I33" s="1030"/>
      <c r="J33" s="114">
        <v>0</v>
      </c>
      <c r="K33" s="114">
        <v>0</v>
      </c>
      <c r="L33" s="597">
        <v>0</v>
      </c>
    </row>
    <row r="34" spans="1:17" s="17" customFormat="1" ht="15.75" thickBot="1" x14ac:dyDescent="0.3">
      <c r="A34" s="13" t="s">
        <v>789</v>
      </c>
      <c r="B34" s="36">
        <v>68</v>
      </c>
      <c r="C34" s="36">
        <v>445</v>
      </c>
      <c r="D34" s="590">
        <f t="shared" si="0"/>
        <v>513</v>
      </c>
      <c r="E34" s="240"/>
      <c r="F34" s="1107" t="s">
        <v>76</v>
      </c>
      <c r="G34" s="1108"/>
      <c r="H34" s="1108"/>
      <c r="I34" s="1108"/>
      <c r="J34" s="36">
        <v>0</v>
      </c>
      <c r="K34" s="37">
        <v>0</v>
      </c>
      <c r="L34" s="598">
        <v>0</v>
      </c>
    </row>
    <row r="35" spans="1:17" x14ac:dyDescent="0.25">
      <c r="A35" s="13" t="s">
        <v>709</v>
      </c>
      <c r="B35" s="36">
        <v>36</v>
      </c>
      <c r="C35" s="36">
        <v>490</v>
      </c>
      <c r="D35" s="590">
        <f t="shared" si="0"/>
        <v>526</v>
      </c>
      <c r="E35" s="238"/>
      <c r="F35" s="38" t="s">
        <v>32</v>
      </c>
      <c r="G35" s="39"/>
      <c r="H35" s="39"/>
      <c r="I35" s="39"/>
      <c r="J35" s="40"/>
      <c r="K35" s="40"/>
      <c r="L35" s="599">
        <v>5</v>
      </c>
    </row>
    <row r="36" spans="1:17" x14ac:dyDescent="0.25">
      <c r="A36" s="13" t="s">
        <v>710</v>
      </c>
      <c r="B36" s="36">
        <v>52</v>
      </c>
      <c r="C36" s="36">
        <v>123</v>
      </c>
      <c r="D36" s="590">
        <f t="shared" si="0"/>
        <v>175</v>
      </c>
      <c r="E36" s="238"/>
      <c r="F36" s="41" t="s">
        <v>33</v>
      </c>
      <c r="G36" s="42"/>
      <c r="H36" s="42"/>
      <c r="I36" s="42"/>
      <c r="J36" s="42"/>
      <c r="K36" s="43"/>
      <c r="L36" s="600">
        <v>151</v>
      </c>
    </row>
    <row r="37" spans="1:17" x14ac:dyDescent="0.25">
      <c r="A37" s="13" t="s">
        <v>711</v>
      </c>
      <c r="B37" s="36">
        <v>87</v>
      </c>
      <c r="C37" s="36">
        <v>282</v>
      </c>
      <c r="D37" s="590">
        <f t="shared" si="0"/>
        <v>369</v>
      </c>
      <c r="E37" s="238"/>
      <c r="F37" s="41" t="s">
        <v>34</v>
      </c>
      <c r="G37" s="42"/>
      <c r="H37" s="42"/>
      <c r="I37" s="42"/>
      <c r="J37" s="42"/>
      <c r="K37" s="43"/>
      <c r="L37" s="600">
        <v>204</v>
      </c>
    </row>
    <row r="38" spans="1:17" x14ac:dyDescent="0.25">
      <c r="A38" s="13" t="s">
        <v>712</v>
      </c>
      <c r="B38" s="36">
        <v>164</v>
      </c>
      <c r="C38" s="36">
        <v>456</v>
      </c>
      <c r="D38" s="590">
        <f t="shared" si="0"/>
        <v>620</v>
      </c>
      <c r="E38" s="238"/>
      <c r="F38" s="41" t="s">
        <v>35</v>
      </c>
      <c r="G38" s="42"/>
      <c r="H38" s="42"/>
      <c r="I38" s="42"/>
      <c r="J38" s="42"/>
      <c r="K38" s="43"/>
      <c r="L38" s="600">
        <v>0</v>
      </c>
    </row>
    <row r="39" spans="1:17" x14ac:dyDescent="0.25">
      <c r="A39" s="13" t="s">
        <v>785</v>
      </c>
      <c r="B39" s="36">
        <v>113</v>
      </c>
      <c r="C39" s="36">
        <v>381</v>
      </c>
      <c r="D39" s="590">
        <f t="shared" si="0"/>
        <v>494</v>
      </c>
      <c r="E39" s="238"/>
      <c r="F39" s="41" t="s">
        <v>36</v>
      </c>
      <c r="G39" s="42"/>
      <c r="H39" s="42"/>
      <c r="I39" s="42"/>
      <c r="J39" s="42"/>
      <c r="K39" s="43"/>
      <c r="L39" s="601">
        <v>4</v>
      </c>
    </row>
    <row r="40" spans="1:17" ht="15.75" thickBot="1" x14ac:dyDescent="0.3">
      <c r="A40" s="13" t="s">
        <v>713</v>
      </c>
      <c r="B40" s="36">
        <v>194</v>
      </c>
      <c r="C40" s="36">
        <v>178</v>
      </c>
      <c r="D40" s="590">
        <f t="shared" si="0"/>
        <v>372</v>
      </c>
      <c r="E40" s="238"/>
      <c r="F40" s="44" t="s">
        <v>37</v>
      </c>
      <c r="G40" s="45"/>
      <c r="H40" s="45"/>
      <c r="I40" s="45"/>
      <c r="J40" s="45"/>
      <c r="K40" s="46"/>
      <c r="L40" s="602">
        <v>650</v>
      </c>
    </row>
    <row r="41" spans="1:17" ht="15.75" thickBot="1" x14ac:dyDescent="0.3">
      <c r="A41" s="13" t="s">
        <v>714</v>
      </c>
      <c r="B41" s="36">
        <v>39</v>
      </c>
      <c r="C41" s="36">
        <v>237</v>
      </c>
      <c r="D41" s="590">
        <f t="shared" si="0"/>
        <v>276</v>
      </c>
      <c r="E41" s="238"/>
      <c r="F41" s="44" t="s">
        <v>791</v>
      </c>
      <c r="G41" s="45"/>
      <c r="H41" s="45"/>
      <c r="I41" s="45"/>
      <c r="J41" s="45"/>
      <c r="K41" s="46"/>
      <c r="L41" s="602">
        <v>3</v>
      </c>
    </row>
    <row r="42" spans="1:17" ht="15.75" thickBot="1" x14ac:dyDescent="0.3">
      <c r="A42" s="13" t="s">
        <v>715</v>
      </c>
      <c r="B42" s="36">
        <v>100</v>
      </c>
      <c r="C42" s="36">
        <v>114</v>
      </c>
      <c r="D42" s="590">
        <f t="shared" si="0"/>
        <v>214</v>
      </c>
      <c r="E42" s="238"/>
      <c r="F42" s="44" t="s">
        <v>792</v>
      </c>
      <c r="G42" s="45"/>
      <c r="H42" s="45"/>
      <c r="I42" s="45"/>
      <c r="J42" s="45"/>
      <c r="K42" s="46"/>
      <c r="L42" s="602">
        <v>7</v>
      </c>
    </row>
    <row r="43" spans="1:17" ht="16.5" thickBot="1" x14ac:dyDescent="0.3">
      <c r="A43" s="13" t="s">
        <v>716</v>
      </c>
      <c r="B43" s="36">
        <v>97</v>
      </c>
      <c r="C43" s="36">
        <v>83</v>
      </c>
      <c r="D43" s="590">
        <f t="shared" si="0"/>
        <v>180</v>
      </c>
      <c r="E43" s="241"/>
      <c r="F43" s="44" t="s">
        <v>793</v>
      </c>
      <c r="G43" s="45"/>
      <c r="H43" s="45"/>
      <c r="I43" s="45"/>
      <c r="J43" s="45"/>
      <c r="K43" s="46"/>
      <c r="L43" s="602">
        <v>164</v>
      </c>
    </row>
    <row r="44" spans="1:17" ht="15.75" x14ac:dyDescent="0.25">
      <c r="A44" s="13" t="s">
        <v>717</v>
      </c>
      <c r="B44" s="36">
        <v>24</v>
      </c>
      <c r="C44" s="36">
        <v>22</v>
      </c>
      <c r="D44" s="590">
        <f t="shared" si="0"/>
        <v>46</v>
      </c>
      <c r="E44" s="241"/>
    </row>
    <row r="45" spans="1:17" ht="12" customHeight="1" thickBot="1" x14ac:dyDescent="0.35">
      <c r="A45" s="13" t="s">
        <v>718</v>
      </c>
      <c r="B45" s="36">
        <v>54</v>
      </c>
      <c r="C45" s="36">
        <v>42</v>
      </c>
      <c r="D45" s="590">
        <f t="shared" si="0"/>
        <v>96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0</v>
      </c>
      <c r="C46" s="36">
        <v>51</v>
      </c>
      <c r="D46" s="590">
        <f t="shared" si="0"/>
        <v>51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49</v>
      </c>
      <c r="C47" s="36">
        <v>35</v>
      </c>
      <c r="D47" s="590">
        <f t="shared" si="0"/>
        <v>84</v>
      </c>
      <c r="E47" s="238"/>
      <c r="F47" s="20" t="s">
        <v>150</v>
      </c>
      <c r="G47" s="33"/>
      <c r="H47" s="33"/>
      <c r="I47" s="33"/>
      <c r="J47" s="147"/>
      <c r="K47" s="148"/>
      <c r="L47" s="603">
        <v>73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53</v>
      </c>
      <c r="C48" s="36">
        <v>31</v>
      </c>
      <c r="D48" s="590">
        <f t="shared" si="0"/>
        <v>84</v>
      </c>
      <c r="E48" s="238"/>
      <c r="F48" s="20" t="s">
        <v>151</v>
      </c>
      <c r="G48" s="33"/>
      <c r="H48" s="33"/>
      <c r="I48" s="33"/>
      <c r="J48" s="147"/>
      <c r="K48" s="148"/>
      <c r="L48" s="603">
        <v>25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51</v>
      </c>
      <c r="C49" s="36">
        <v>473</v>
      </c>
      <c r="D49" s="590">
        <f t="shared" si="0"/>
        <v>524</v>
      </c>
      <c r="E49" s="238"/>
      <c r="F49" s="20" t="s">
        <v>152</v>
      </c>
      <c r="G49" s="33"/>
      <c r="H49" s="33"/>
      <c r="I49" s="33"/>
      <c r="J49" s="147"/>
      <c r="K49" s="148"/>
      <c r="L49" s="603">
        <v>60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128</v>
      </c>
      <c r="C50" s="36">
        <v>446</v>
      </c>
      <c r="D50" s="591">
        <f t="shared" si="0"/>
        <v>574</v>
      </c>
      <c r="E50" s="238"/>
      <c r="F50" s="20" t="s">
        <v>153</v>
      </c>
      <c r="G50" s="33"/>
      <c r="H50" s="33"/>
      <c r="I50" s="33"/>
      <c r="J50" s="147"/>
      <c r="K50" s="148"/>
      <c r="L50" s="603">
        <v>14</v>
      </c>
    </row>
    <row r="51" spans="1:17" ht="17.25" thickBot="1" x14ac:dyDescent="0.35">
      <c r="A51" s="112" t="s">
        <v>723</v>
      </c>
      <c r="B51" s="113">
        <f>SUM(B13:B50)</f>
        <v>3080</v>
      </c>
      <c r="C51" s="113">
        <f>SUM(C13:C50)</f>
        <v>9072</v>
      </c>
      <c r="D51" s="592">
        <f t="shared" si="0"/>
        <v>12152</v>
      </c>
      <c r="E51" s="238"/>
      <c r="F51" s="20" t="s">
        <v>154</v>
      </c>
      <c r="G51" s="33"/>
      <c r="H51" s="33"/>
      <c r="I51" s="33"/>
      <c r="J51" s="147"/>
      <c r="K51" s="148"/>
      <c r="L51" s="603">
        <v>20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5372</v>
      </c>
      <c r="E52" s="238"/>
      <c r="F52" s="20" t="s">
        <v>155</v>
      </c>
      <c r="G52" s="33"/>
      <c r="H52" s="33"/>
      <c r="I52" s="33"/>
      <c r="J52" s="147"/>
      <c r="K52" s="148"/>
      <c r="L52" s="603">
        <v>0</v>
      </c>
    </row>
    <row r="53" spans="1:17" ht="16.5" x14ac:dyDescent="0.3">
      <c r="A53" s="50" t="s">
        <v>42</v>
      </c>
      <c r="B53" s="51"/>
      <c r="C53" s="52"/>
      <c r="D53" s="1566">
        <f>SUM(D52+D51)</f>
        <v>17524</v>
      </c>
      <c r="E53" s="238"/>
      <c r="F53" s="20" t="s">
        <v>156</v>
      </c>
      <c r="G53" s="33"/>
      <c r="H53" s="33"/>
      <c r="I53" s="33"/>
      <c r="J53" s="147"/>
      <c r="K53" s="148"/>
      <c r="L53" s="603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567"/>
      <c r="E54" s="238"/>
      <c r="F54" s="20" t="s">
        <v>157</v>
      </c>
      <c r="G54" s="33"/>
      <c r="H54" s="33"/>
      <c r="I54" s="33"/>
      <c r="J54" s="147"/>
      <c r="K54" s="148"/>
      <c r="L54" s="603">
        <v>9</v>
      </c>
    </row>
    <row r="55" spans="1:17" ht="16.5" x14ac:dyDescent="0.3">
      <c r="A55" s="4"/>
      <c r="B55" s="4"/>
      <c r="C55" s="4"/>
      <c r="D55" s="4"/>
      <c r="E55" s="238" t="s">
        <v>855</v>
      </c>
      <c r="F55" s="20" t="s">
        <v>158</v>
      </c>
      <c r="G55" s="33"/>
      <c r="H55" s="33"/>
      <c r="I55" s="33"/>
      <c r="J55" s="147"/>
      <c r="K55" s="148"/>
      <c r="L55" s="603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603">
        <v>1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603">
        <v>4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586" t="s">
        <v>1</v>
      </c>
      <c r="B64" s="1588" t="s">
        <v>46</v>
      </c>
      <c r="C64" s="604"/>
      <c r="D64" s="1590" t="s">
        <v>795</v>
      </c>
      <c r="E64" s="1590"/>
      <c r="F64" s="1591"/>
      <c r="G64" s="1592" t="s">
        <v>798</v>
      </c>
      <c r="H64" s="1568" t="s">
        <v>77</v>
      </c>
      <c r="I64" s="1570" t="s">
        <v>78</v>
      </c>
      <c r="J64" s="1578" t="s">
        <v>79</v>
      </c>
      <c r="K64" s="1578" t="s">
        <v>80</v>
      </c>
      <c r="L64" s="1580" t="s">
        <v>784</v>
      </c>
    </row>
    <row r="65" spans="1:19" ht="28.5" customHeight="1" thickBot="1" x14ac:dyDescent="0.3">
      <c r="A65" s="1587"/>
      <c r="B65" s="1589"/>
      <c r="C65" s="605" t="s">
        <v>47</v>
      </c>
      <c r="D65" s="606" t="s">
        <v>796</v>
      </c>
      <c r="E65" s="606" t="s">
        <v>797</v>
      </c>
      <c r="F65" s="607" t="s">
        <v>48</v>
      </c>
      <c r="G65" s="1593"/>
      <c r="H65" s="1569"/>
      <c r="I65" s="1571"/>
      <c r="J65" s="1579"/>
      <c r="K65" s="1579"/>
      <c r="L65" s="1581"/>
      <c r="N65" t="s">
        <v>794</v>
      </c>
    </row>
    <row r="66" spans="1:19" ht="15.75" thickBot="1" x14ac:dyDescent="0.3">
      <c r="A66" s="56" t="s">
        <v>130</v>
      </c>
      <c r="B66" s="162">
        <v>0</v>
      </c>
      <c r="C66" s="162">
        <v>0</v>
      </c>
      <c r="D66" s="162">
        <v>0</v>
      </c>
      <c r="E66" s="162">
        <v>0</v>
      </c>
      <c r="F66" s="608">
        <v>0</v>
      </c>
      <c r="G66" s="159">
        <v>0</v>
      </c>
      <c r="H66" s="159">
        <v>0</v>
      </c>
      <c r="I66" s="372">
        <f>IFERROR(SUM(H66*$N$66),0)</f>
        <v>0</v>
      </c>
      <c r="J66" s="373">
        <f>IFERROR(SUM(G66/I66)*100,0)</f>
        <v>0</v>
      </c>
      <c r="K66" s="374">
        <f>IFERROR(SUM(G66/F66),0)</f>
        <v>0</v>
      </c>
      <c r="L66" s="58">
        <v>0</v>
      </c>
      <c r="N66">
        <f>IF(H86 &gt; 0, VLOOKUP(B9,Mes!A1:B12,2,0), "")</f>
        <v>30</v>
      </c>
    </row>
    <row r="67" spans="1:19" x14ac:dyDescent="0.25">
      <c r="A67" s="56" t="s">
        <v>131</v>
      </c>
      <c r="B67" s="162">
        <v>95</v>
      </c>
      <c r="C67" s="162">
        <v>94</v>
      </c>
      <c r="D67" s="162">
        <v>0</v>
      </c>
      <c r="E67" s="162">
        <v>0</v>
      </c>
      <c r="F67" s="608">
        <f t="shared" ref="F67:F86" si="2">SUM(C67:E67)</f>
        <v>94</v>
      </c>
      <c r="G67" s="159">
        <v>442</v>
      </c>
      <c r="H67" s="159">
        <v>20</v>
      </c>
      <c r="I67" s="372">
        <f t="shared" ref="I67:I85" si="3">IFERROR(SUM(H67*$N$66),0)</f>
        <v>600</v>
      </c>
      <c r="J67" s="373">
        <f t="shared" ref="J67:J85" si="4">IFERROR(SUM(G67/I67)*100,0)</f>
        <v>73.666666666666671</v>
      </c>
      <c r="K67" s="374">
        <f t="shared" ref="K67:K85" si="5">IFERROR(SUM(G67/F67),0)</f>
        <v>4.7021276595744679</v>
      </c>
      <c r="L67" s="58">
        <v>1</v>
      </c>
      <c r="N67" s="1166" t="s">
        <v>829</v>
      </c>
      <c r="O67" s="1167"/>
      <c r="P67" s="1168"/>
      <c r="Q67" s="1148" t="s">
        <v>833</v>
      </c>
      <c r="R67" s="1149"/>
      <c r="S67" s="1150"/>
    </row>
    <row r="68" spans="1:19" x14ac:dyDescent="0.25">
      <c r="A68" s="57" t="s">
        <v>132</v>
      </c>
      <c r="B68" s="162">
        <v>153</v>
      </c>
      <c r="C68" s="162">
        <v>144</v>
      </c>
      <c r="D68" s="162">
        <v>0</v>
      </c>
      <c r="E68" s="162">
        <v>0</v>
      </c>
      <c r="F68" s="608">
        <f t="shared" si="2"/>
        <v>144</v>
      </c>
      <c r="G68" s="159">
        <v>495</v>
      </c>
      <c r="H68" s="159">
        <v>15</v>
      </c>
      <c r="I68" s="372">
        <f t="shared" si="3"/>
        <v>450</v>
      </c>
      <c r="J68" s="373">
        <f t="shared" si="4"/>
        <v>110.00000000000001</v>
      </c>
      <c r="K68" s="374">
        <f t="shared" si="5"/>
        <v>3.4375</v>
      </c>
      <c r="L68" s="58">
        <v>9</v>
      </c>
      <c r="N68" s="1169"/>
      <c r="O68" s="1170"/>
      <c r="P68" s="1171"/>
      <c r="Q68" s="1151"/>
      <c r="R68" s="1152"/>
      <c r="S68" s="1153"/>
    </row>
    <row r="69" spans="1:19" x14ac:dyDescent="0.25">
      <c r="A69" s="56" t="s">
        <v>133</v>
      </c>
      <c r="B69" s="162">
        <v>50</v>
      </c>
      <c r="C69" s="162">
        <v>44</v>
      </c>
      <c r="D69" s="162">
        <v>0</v>
      </c>
      <c r="E69" s="162">
        <v>1</v>
      </c>
      <c r="F69" s="608">
        <f t="shared" si="2"/>
        <v>45</v>
      </c>
      <c r="G69" s="159">
        <v>123</v>
      </c>
      <c r="H69" s="159">
        <v>13</v>
      </c>
      <c r="I69" s="372">
        <f t="shared" si="3"/>
        <v>390</v>
      </c>
      <c r="J69" s="373">
        <f t="shared" si="4"/>
        <v>31.538461538461537</v>
      </c>
      <c r="K69" s="374">
        <f t="shared" si="5"/>
        <v>2.7333333333333334</v>
      </c>
      <c r="L69" s="58">
        <v>5</v>
      </c>
      <c r="N69" s="1169"/>
      <c r="O69" s="1170"/>
      <c r="P69" s="1171"/>
      <c r="Q69" s="1151"/>
      <c r="R69" s="1152"/>
      <c r="S69" s="1153"/>
    </row>
    <row r="70" spans="1:19" ht="15.75" thickBot="1" x14ac:dyDescent="0.3">
      <c r="A70" s="56" t="s">
        <v>134</v>
      </c>
      <c r="B70" s="162">
        <v>125</v>
      </c>
      <c r="C70" s="162">
        <v>82</v>
      </c>
      <c r="D70" s="162">
        <v>0</v>
      </c>
      <c r="E70" s="162">
        <v>15</v>
      </c>
      <c r="F70" s="608">
        <f t="shared" si="2"/>
        <v>97</v>
      </c>
      <c r="G70" s="159">
        <v>673</v>
      </c>
      <c r="H70" s="159">
        <v>29</v>
      </c>
      <c r="I70" s="372">
        <f t="shared" si="3"/>
        <v>870</v>
      </c>
      <c r="J70" s="373">
        <f t="shared" si="4"/>
        <v>77.356321839080451</v>
      </c>
      <c r="K70" s="374">
        <f t="shared" si="5"/>
        <v>6.9381443298969074</v>
      </c>
      <c r="L70" s="58">
        <v>28</v>
      </c>
      <c r="N70" s="1172"/>
      <c r="O70" s="1173"/>
      <c r="P70" s="1174"/>
      <c r="Q70" s="1154"/>
      <c r="R70" s="1155"/>
      <c r="S70" s="1156"/>
    </row>
    <row r="71" spans="1:19" ht="15.75" thickBot="1" x14ac:dyDescent="0.3">
      <c r="A71" s="56" t="s">
        <v>135</v>
      </c>
      <c r="B71" s="162">
        <v>0</v>
      </c>
      <c r="C71" s="162">
        <v>0</v>
      </c>
      <c r="D71" s="162">
        <v>0</v>
      </c>
      <c r="E71" s="162">
        <v>0</v>
      </c>
      <c r="F71" s="608">
        <f t="shared" si="2"/>
        <v>0</v>
      </c>
      <c r="G71" s="159">
        <v>0</v>
      </c>
      <c r="H71" s="159">
        <v>0</v>
      </c>
      <c r="I71" s="372">
        <f t="shared" si="3"/>
        <v>0</v>
      </c>
      <c r="J71" s="373">
        <f t="shared" si="4"/>
        <v>0</v>
      </c>
      <c r="K71" s="374">
        <f t="shared" si="5"/>
        <v>0</v>
      </c>
      <c r="L71" s="58">
        <v>0</v>
      </c>
      <c r="O71" s="939"/>
    </row>
    <row r="72" spans="1:19" x14ac:dyDescent="0.25">
      <c r="A72" s="56" t="s">
        <v>136</v>
      </c>
      <c r="B72" s="162">
        <v>0</v>
      </c>
      <c r="C72" s="162">
        <v>0</v>
      </c>
      <c r="D72" s="162">
        <v>0</v>
      </c>
      <c r="E72" s="162">
        <v>0</v>
      </c>
      <c r="F72" s="608">
        <f t="shared" si="2"/>
        <v>0</v>
      </c>
      <c r="G72" s="159">
        <v>0</v>
      </c>
      <c r="H72" s="159">
        <v>0</v>
      </c>
      <c r="I72" s="372">
        <f t="shared" si="3"/>
        <v>0</v>
      </c>
      <c r="J72" s="373">
        <f t="shared" si="4"/>
        <v>0</v>
      </c>
      <c r="K72" s="374">
        <f t="shared" si="5"/>
        <v>0</v>
      </c>
      <c r="L72" s="58">
        <v>0</v>
      </c>
      <c r="N72" s="1148" t="s">
        <v>830</v>
      </c>
      <c r="O72" s="1149"/>
      <c r="P72" s="1150"/>
      <c r="Q72" s="1157" t="s">
        <v>834</v>
      </c>
      <c r="R72" s="1158"/>
      <c r="S72" s="1159"/>
    </row>
    <row r="73" spans="1:19" x14ac:dyDescent="0.25">
      <c r="A73" s="56" t="s">
        <v>137</v>
      </c>
      <c r="B73" s="162">
        <v>0</v>
      </c>
      <c r="C73" s="162">
        <v>0</v>
      </c>
      <c r="D73" s="162">
        <v>0</v>
      </c>
      <c r="E73" s="162">
        <v>0</v>
      </c>
      <c r="F73" s="608">
        <f t="shared" si="2"/>
        <v>0</v>
      </c>
      <c r="G73" s="159">
        <v>0</v>
      </c>
      <c r="H73" s="159">
        <v>0</v>
      </c>
      <c r="I73" s="372">
        <v>0</v>
      </c>
      <c r="J73" s="373">
        <f t="shared" si="4"/>
        <v>0</v>
      </c>
      <c r="K73" s="374">
        <f t="shared" si="5"/>
        <v>0</v>
      </c>
      <c r="L73" s="58">
        <v>0</v>
      </c>
      <c r="N73" s="1151"/>
      <c r="O73" s="1152"/>
      <c r="P73" s="1153"/>
      <c r="Q73" s="1160"/>
      <c r="R73" s="1161"/>
      <c r="S73" s="1162"/>
    </row>
    <row r="74" spans="1:19" ht="15.75" thickBot="1" x14ac:dyDescent="0.3">
      <c r="A74" s="56" t="s">
        <v>138</v>
      </c>
      <c r="B74" s="162">
        <v>0</v>
      </c>
      <c r="C74" s="162">
        <v>0</v>
      </c>
      <c r="D74" s="162">
        <v>0</v>
      </c>
      <c r="E74" s="162">
        <v>0</v>
      </c>
      <c r="F74" s="608">
        <f t="shared" si="2"/>
        <v>0</v>
      </c>
      <c r="G74" s="159">
        <v>0</v>
      </c>
      <c r="H74" s="159">
        <v>0</v>
      </c>
      <c r="I74" s="372">
        <f t="shared" si="3"/>
        <v>0</v>
      </c>
      <c r="J74" s="373">
        <f t="shared" si="4"/>
        <v>0</v>
      </c>
      <c r="K74" s="374">
        <f t="shared" si="5"/>
        <v>0</v>
      </c>
      <c r="L74" s="58">
        <v>0</v>
      </c>
      <c r="N74" s="1154"/>
      <c r="O74" s="1155"/>
      <c r="P74" s="1156"/>
      <c r="Q74" s="1163"/>
      <c r="R74" s="1164"/>
      <c r="S74" s="1165"/>
    </row>
    <row r="75" spans="1:19" x14ac:dyDescent="0.25">
      <c r="A75" s="56" t="s">
        <v>139</v>
      </c>
      <c r="B75" s="162">
        <v>0</v>
      </c>
      <c r="C75" s="162">
        <v>0</v>
      </c>
      <c r="D75" s="162">
        <v>0</v>
      </c>
      <c r="E75" s="162">
        <v>0</v>
      </c>
      <c r="F75" s="608">
        <f t="shared" si="2"/>
        <v>0</v>
      </c>
      <c r="G75" s="159">
        <v>0</v>
      </c>
      <c r="H75" s="159">
        <v>0</v>
      </c>
      <c r="I75" s="372">
        <f t="shared" si="3"/>
        <v>0</v>
      </c>
      <c r="J75" s="373">
        <f t="shared" si="4"/>
        <v>0</v>
      </c>
      <c r="K75" s="374">
        <f t="shared" si="5"/>
        <v>0</v>
      </c>
      <c r="L75" s="58">
        <v>0</v>
      </c>
      <c r="N75" s="1169" t="s">
        <v>831</v>
      </c>
      <c r="O75" s="1170"/>
      <c r="P75" s="1171"/>
    </row>
    <row r="76" spans="1:19" x14ac:dyDescent="0.25">
      <c r="A76" s="56" t="s">
        <v>140</v>
      </c>
      <c r="B76" s="162">
        <v>132</v>
      </c>
      <c r="C76" s="162">
        <v>107</v>
      </c>
      <c r="D76" s="162">
        <v>0</v>
      </c>
      <c r="E76" s="162">
        <v>8</v>
      </c>
      <c r="F76" s="608">
        <f t="shared" si="2"/>
        <v>115</v>
      </c>
      <c r="G76" s="159">
        <v>495</v>
      </c>
      <c r="H76" s="159">
        <v>41</v>
      </c>
      <c r="I76" s="372">
        <f t="shared" si="3"/>
        <v>1230</v>
      </c>
      <c r="J76" s="373">
        <f t="shared" si="4"/>
        <v>40.243902439024396</v>
      </c>
      <c r="K76" s="374">
        <f t="shared" si="5"/>
        <v>4.3043478260869561</v>
      </c>
      <c r="L76" s="58">
        <v>17</v>
      </c>
      <c r="N76" s="1169"/>
      <c r="O76" s="1170"/>
      <c r="P76" s="1171"/>
    </row>
    <row r="77" spans="1:19" x14ac:dyDescent="0.25">
      <c r="A77" s="57" t="s">
        <v>141</v>
      </c>
      <c r="B77" s="162">
        <v>0</v>
      </c>
      <c r="C77" s="162">
        <v>0</v>
      </c>
      <c r="D77" s="162">
        <v>0</v>
      </c>
      <c r="E77" s="162">
        <v>0</v>
      </c>
      <c r="F77" s="608">
        <f t="shared" si="2"/>
        <v>0</v>
      </c>
      <c r="G77" s="159">
        <v>0</v>
      </c>
      <c r="H77" s="159">
        <v>0</v>
      </c>
      <c r="I77" s="372">
        <f t="shared" si="3"/>
        <v>0</v>
      </c>
      <c r="J77" s="373">
        <f t="shared" si="4"/>
        <v>0</v>
      </c>
      <c r="K77" s="374">
        <f t="shared" si="5"/>
        <v>0</v>
      </c>
      <c r="L77" s="58">
        <v>0</v>
      </c>
      <c r="N77" s="1169"/>
      <c r="O77" s="1170"/>
      <c r="P77" s="1171"/>
    </row>
    <row r="78" spans="1:19" ht="15.75" thickBot="1" x14ac:dyDescent="0.3">
      <c r="A78" s="56" t="s">
        <v>142</v>
      </c>
      <c r="B78" s="162">
        <v>19</v>
      </c>
      <c r="C78" s="162">
        <v>18</v>
      </c>
      <c r="D78" s="162">
        <v>0</v>
      </c>
      <c r="E78" s="162">
        <v>0</v>
      </c>
      <c r="F78" s="608">
        <f t="shared" si="2"/>
        <v>18</v>
      </c>
      <c r="G78" s="159">
        <v>200</v>
      </c>
      <c r="H78" s="159">
        <v>1</v>
      </c>
      <c r="I78" s="372">
        <f t="shared" si="3"/>
        <v>30</v>
      </c>
      <c r="J78" s="373">
        <f t="shared" si="4"/>
        <v>666.66666666666674</v>
      </c>
      <c r="K78" s="374">
        <f t="shared" si="5"/>
        <v>11.111111111111111</v>
      </c>
      <c r="L78" s="58">
        <v>1</v>
      </c>
      <c r="N78" s="1172"/>
      <c r="O78" s="1173"/>
      <c r="P78" s="1174"/>
    </row>
    <row r="79" spans="1:19" x14ac:dyDescent="0.25">
      <c r="A79" s="56" t="s">
        <v>143</v>
      </c>
      <c r="B79" s="162">
        <v>0</v>
      </c>
      <c r="C79" s="162">
        <v>0</v>
      </c>
      <c r="D79" s="162">
        <v>0</v>
      </c>
      <c r="E79" s="162">
        <v>0</v>
      </c>
      <c r="F79" s="608">
        <f t="shared" si="2"/>
        <v>0</v>
      </c>
      <c r="G79" s="159">
        <v>0</v>
      </c>
      <c r="H79" s="159">
        <v>0</v>
      </c>
      <c r="I79" s="372">
        <f t="shared" si="3"/>
        <v>0</v>
      </c>
      <c r="J79" s="373">
        <f t="shared" si="4"/>
        <v>0</v>
      </c>
      <c r="K79" s="374">
        <f t="shared" si="5"/>
        <v>0</v>
      </c>
      <c r="L79" s="58">
        <v>0</v>
      </c>
      <c r="N79" s="1148" t="s">
        <v>832</v>
      </c>
      <c r="O79" s="1149"/>
      <c r="P79" s="1150"/>
    </row>
    <row r="80" spans="1:19" x14ac:dyDescent="0.25">
      <c r="A80" s="56" t="s">
        <v>144</v>
      </c>
      <c r="B80" s="162">
        <v>0</v>
      </c>
      <c r="C80" s="162">
        <v>0</v>
      </c>
      <c r="D80" s="162">
        <v>0</v>
      </c>
      <c r="E80" s="162">
        <v>0</v>
      </c>
      <c r="F80" s="608">
        <f t="shared" si="2"/>
        <v>0</v>
      </c>
      <c r="G80" s="159">
        <v>0</v>
      </c>
      <c r="H80" s="159">
        <v>0</v>
      </c>
      <c r="I80" s="372">
        <f t="shared" si="3"/>
        <v>0</v>
      </c>
      <c r="J80" s="373">
        <f t="shared" si="4"/>
        <v>0</v>
      </c>
      <c r="K80" s="374">
        <f t="shared" si="5"/>
        <v>0</v>
      </c>
      <c r="L80" s="58">
        <v>0</v>
      </c>
      <c r="N80" s="1151"/>
      <c r="O80" s="1152"/>
      <c r="P80" s="1153"/>
    </row>
    <row r="81" spans="1:18" x14ac:dyDescent="0.25">
      <c r="A81" s="56" t="s">
        <v>145</v>
      </c>
      <c r="B81" s="162">
        <v>0</v>
      </c>
      <c r="C81" s="162">
        <v>0</v>
      </c>
      <c r="D81" s="162">
        <v>0</v>
      </c>
      <c r="E81" s="162">
        <v>0</v>
      </c>
      <c r="F81" s="608">
        <f t="shared" si="2"/>
        <v>0</v>
      </c>
      <c r="G81" s="159">
        <v>0</v>
      </c>
      <c r="H81" s="159">
        <v>0</v>
      </c>
      <c r="I81" s="372">
        <f t="shared" si="3"/>
        <v>0</v>
      </c>
      <c r="J81" s="373">
        <f t="shared" si="4"/>
        <v>0</v>
      </c>
      <c r="K81" s="374">
        <f t="shared" si="5"/>
        <v>0</v>
      </c>
      <c r="L81" s="58">
        <v>0</v>
      </c>
      <c r="N81" s="1151"/>
      <c r="O81" s="1152"/>
      <c r="P81" s="1153"/>
    </row>
    <row r="82" spans="1:18" ht="15.75" thickBot="1" x14ac:dyDescent="0.3">
      <c r="A82" s="56" t="s">
        <v>146</v>
      </c>
      <c r="B82" s="162">
        <v>48</v>
      </c>
      <c r="C82" s="162">
        <v>34</v>
      </c>
      <c r="D82" s="162">
        <v>0</v>
      </c>
      <c r="E82" s="162">
        <v>13</v>
      </c>
      <c r="F82" s="608">
        <f t="shared" si="2"/>
        <v>47</v>
      </c>
      <c r="G82" s="159">
        <v>304</v>
      </c>
      <c r="H82" s="159">
        <v>3</v>
      </c>
      <c r="I82" s="372">
        <f t="shared" si="3"/>
        <v>90</v>
      </c>
      <c r="J82" s="373">
        <f t="shared" si="4"/>
        <v>337.77777777777777</v>
      </c>
      <c r="K82" s="374">
        <f t="shared" si="5"/>
        <v>6.4680851063829783</v>
      </c>
      <c r="L82" s="58">
        <v>1</v>
      </c>
      <c r="N82" s="1154"/>
      <c r="O82" s="1155"/>
      <c r="P82" s="1156"/>
    </row>
    <row r="83" spans="1:18" x14ac:dyDescent="0.25">
      <c r="A83" s="56" t="s">
        <v>147</v>
      </c>
      <c r="B83" s="162">
        <v>10</v>
      </c>
      <c r="C83" s="162">
        <v>9</v>
      </c>
      <c r="D83" s="162">
        <v>0</v>
      </c>
      <c r="E83" s="162">
        <v>0</v>
      </c>
      <c r="F83" s="608">
        <f t="shared" si="2"/>
        <v>9</v>
      </c>
      <c r="G83" s="159">
        <v>53</v>
      </c>
      <c r="H83" s="159">
        <v>6</v>
      </c>
      <c r="I83" s="372">
        <f t="shared" si="3"/>
        <v>180</v>
      </c>
      <c r="J83" s="373">
        <f t="shared" si="4"/>
        <v>29.444444444444446</v>
      </c>
      <c r="K83" s="374">
        <f t="shared" si="5"/>
        <v>5.8888888888888893</v>
      </c>
      <c r="L83" s="58">
        <v>1</v>
      </c>
    </row>
    <row r="84" spans="1:18" x14ac:dyDescent="0.25">
      <c r="A84" s="56" t="s">
        <v>148</v>
      </c>
      <c r="B84" s="162">
        <v>50</v>
      </c>
      <c r="C84" s="162">
        <v>20</v>
      </c>
      <c r="D84" s="162">
        <v>0</v>
      </c>
      <c r="E84" s="162">
        <v>23</v>
      </c>
      <c r="F84" s="608">
        <f t="shared" si="2"/>
        <v>43</v>
      </c>
      <c r="G84" s="159">
        <v>117</v>
      </c>
      <c r="H84" s="159">
        <v>11</v>
      </c>
      <c r="I84" s="372">
        <f t="shared" si="3"/>
        <v>330</v>
      </c>
      <c r="J84" s="373">
        <f t="shared" si="4"/>
        <v>35.454545454545453</v>
      </c>
      <c r="K84" s="374">
        <f t="shared" si="5"/>
        <v>2.7209302325581395</v>
      </c>
      <c r="L84" s="58">
        <v>7</v>
      </c>
    </row>
    <row r="85" spans="1:18" x14ac:dyDescent="0.25">
      <c r="A85" s="56" t="s">
        <v>149</v>
      </c>
      <c r="B85" s="162">
        <v>56</v>
      </c>
      <c r="C85" s="162">
        <v>30</v>
      </c>
      <c r="D85" s="162">
        <v>3</v>
      </c>
      <c r="E85" s="162">
        <v>1</v>
      </c>
      <c r="F85" s="608">
        <f t="shared" si="2"/>
        <v>34</v>
      </c>
      <c r="G85" s="159">
        <v>163</v>
      </c>
      <c r="H85" s="159">
        <v>14</v>
      </c>
      <c r="I85" s="372">
        <f t="shared" si="3"/>
        <v>420</v>
      </c>
      <c r="J85" s="373">
        <f t="shared" si="4"/>
        <v>38.80952380952381</v>
      </c>
      <c r="K85" s="374">
        <f t="shared" si="5"/>
        <v>4.7941176470588234</v>
      </c>
      <c r="L85" s="58">
        <v>22</v>
      </c>
    </row>
    <row r="86" spans="1:18" ht="15.75" thickBot="1" x14ac:dyDescent="0.3">
      <c r="A86" s="614" t="s">
        <v>6</v>
      </c>
      <c r="B86" s="615">
        <f>SUM(B66:B85)</f>
        <v>738</v>
      </c>
      <c r="C86" s="616">
        <f>SUM(C66:C85)</f>
        <v>582</v>
      </c>
      <c r="D86" s="610">
        <f>SUM(D66:D85)</f>
        <v>3</v>
      </c>
      <c r="E86" s="610">
        <f>SUM(E66:E85)</f>
        <v>61</v>
      </c>
      <c r="F86" s="610">
        <f t="shared" si="2"/>
        <v>646</v>
      </c>
      <c r="G86" s="617">
        <f>SUM(G66:G85)</f>
        <v>3065</v>
      </c>
      <c r="H86" s="610">
        <f>SUM(H66:H85)</f>
        <v>153</v>
      </c>
      <c r="I86" s="610">
        <f>IFERROR(SUM(H86*$N$66),0)</f>
        <v>4590</v>
      </c>
      <c r="J86" s="610">
        <f>SUM(J66:J85)</f>
        <v>1440.9583106361913</v>
      </c>
      <c r="K86" s="610">
        <f>SUM(K66:K85)</f>
        <v>53.098586134891612</v>
      </c>
      <c r="L86" s="618">
        <f>SUM(L66:L85)</f>
        <v>92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582" t="s">
        <v>735</v>
      </c>
      <c r="B89" s="1583"/>
      <c r="C89" s="1572" t="s">
        <v>733</v>
      </c>
      <c r="D89" s="1573"/>
      <c r="E89" s="1573"/>
      <c r="F89" s="1573"/>
      <c r="G89" s="1573"/>
      <c r="H89" s="1573"/>
      <c r="I89" s="1573"/>
      <c r="J89" s="1574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584"/>
      <c r="B90" s="1585"/>
      <c r="C90" s="619" t="s">
        <v>161</v>
      </c>
      <c r="D90" s="620" t="s">
        <v>49</v>
      </c>
      <c r="E90" s="620" t="s">
        <v>50</v>
      </c>
      <c r="F90" s="620" t="s">
        <v>51</v>
      </c>
      <c r="G90" s="620" t="s">
        <v>52</v>
      </c>
      <c r="H90" s="620" t="s">
        <v>53</v>
      </c>
      <c r="I90" s="621" t="s">
        <v>54</v>
      </c>
      <c r="J90" s="622" t="s">
        <v>162</v>
      </c>
      <c r="K90" s="623" t="s">
        <v>6</v>
      </c>
      <c r="L90" s="6"/>
      <c r="M90" s="6"/>
      <c r="N90" s="6"/>
      <c r="O90" s="6"/>
      <c r="P90" s="6"/>
      <c r="Q90" s="6"/>
      <c r="R90" s="6"/>
    </row>
    <row r="91" spans="1:18" ht="15.75" thickBot="1" x14ac:dyDescent="0.3">
      <c r="A91" s="1563" t="s">
        <v>41</v>
      </c>
      <c r="B91" s="72" t="s">
        <v>731</v>
      </c>
      <c r="C91" s="73">
        <v>1</v>
      </c>
      <c r="D91" s="74">
        <v>15</v>
      </c>
      <c r="E91" s="74">
        <v>17</v>
      </c>
      <c r="F91" s="74">
        <v>22</v>
      </c>
      <c r="G91" s="74">
        <v>9</v>
      </c>
      <c r="H91" s="74">
        <v>6</v>
      </c>
      <c r="I91" s="74">
        <v>1</v>
      </c>
      <c r="J91" s="61">
        <v>0</v>
      </c>
      <c r="K91" s="579">
        <f>SUM(J91+I91+H91+G91+F91+E91+D91+C91)</f>
        <v>71</v>
      </c>
      <c r="L91" s="6"/>
      <c r="M91" s="6"/>
      <c r="N91" s="6"/>
      <c r="O91" s="6"/>
      <c r="P91" s="6"/>
      <c r="Q91" s="6"/>
      <c r="R91" s="6"/>
    </row>
    <row r="92" spans="1:18" ht="15.75" thickBot="1" x14ac:dyDescent="0.3">
      <c r="A92" s="1564"/>
      <c r="B92" s="68" t="s">
        <v>730</v>
      </c>
      <c r="C92" s="70">
        <v>1</v>
      </c>
      <c r="D92" s="67">
        <v>16</v>
      </c>
      <c r="E92" s="67">
        <v>29</v>
      </c>
      <c r="F92" s="67">
        <v>21</v>
      </c>
      <c r="G92" s="67">
        <v>20</v>
      </c>
      <c r="H92" s="67">
        <v>6</v>
      </c>
      <c r="I92" s="67">
        <v>0</v>
      </c>
      <c r="J92" s="61">
        <v>0</v>
      </c>
      <c r="K92" s="579">
        <f>SUM(J92+I92+H92+G92+F92+E92+D92+C92)</f>
        <v>93</v>
      </c>
    </row>
    <row r="93" spans="1:18" ht="15.75" thickBot="1" x14ac:dyDescent="0.3">
      <c r="A93" s="1565"/>
      <c r="B93" s="625" t="s">
        <v>6</v>
      </c>
      <c r="C93" s="626">
        <f>SUM(C91:C92)</f>
        <v>2</v>
      </c>
      <c r="D93" s="626">
        <f t="shared" ref="D93:J93" si="6">SUM(D91:D92)</f>
        <v>31</v>
      </c>
      <c r="E93" s="626">
        <f t="shared" si="6"/>
        <v>46</v>
      </c>
      <c r="F93" s="626">
        <f t="shared" si="6"/>
        <v>43</v>
      </c>
      <c r="G93" s="626">
        <f t="shared" si="6"/>
        <v>29</v>
      </c>
      <c r="H93" s="626">
        <f t="shared" si="6"/>
        <v>12</v>
      </c>
      <c r="I93" s="626">
        <f t="shared" si="6"/>
        <v>1</v>
      </c>
      <c r="J93" s="626">
        <f t="shared" si="6"/>
        <v>0</v>
      </c>
      <c r="K93" s="624">
        <f t="shared" ref="K93:K99" si="7">SUM(J93+I93+H93+G93+F93+E93+D93+C93)</f>
        <v>164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1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6">
        <v>0</v>
      </c>
      <c r="K94" s="579">
        <f t="shared" si="7"/>
        <v>1</v>
      </c>
    </row>
    <row r="95" spans="1:18" ht="15.75" thickBot="1" x14ac:dyDescent="0.3">
      <c r="A95" s="1575" t="s">
        <v>55</v>
      </c>
      <c r="B95" s="60" t="s">
        <v>728</v>
      </c>
      <c r="C95" s="73">
        <v>2</v>
      </c>
      <c r="D95" s="74">
        <v>29</v>
      </c>
      <c r="E95" s="74">
        <v>46</v>
      </c>
      <c r="F95" s="74">
        <v>43</v>
      </c>
      <c r="G95" s="74">
        <v>28</v>
      </c>
      <c r="H95" s="74">
        <v>12</v>
      </c>
      <c r="I95" s="74">
        <v>1</v>
      </c>
      <c r="J95" s="61">
        <v>0</v>
      </c>
      <c r="K95" s="579">
        <f t="shared" si="7"/>
        <v>161</v>
      </c>
    </row>
    <row r="96" spans="1:18" ht="15.75" thickBot="1" x14ac:dyDescent="0.3">
      <c r="A96" s="1576"/>
      <c r="B96" s="131" t="s">
        <v>727</v>
      </c>
      <c r="C96" s="70"/>
      <c r="D96" s="67">
        <v>2</v>
      </c>
      <c r="E96" s="67">
        <v>0</v>
      </c>
      <c r="F96" s="67">
        <v>0</v>
      </c>
      <c r="G96" s="67">
        <v>1</v>
      </c>
      <c r="H96" s="67">
        <v>0</v>
      </c>
      <c r="I96" s="67">
        <v>0</v>
      </c>
      <c r="J96" s="71">
        <v>0</v>
      </c>
      <c r="K96" s="579">
        <f t="shared" si="7"/>
        <v>3</v>
      </c>
    </row>
    <row r="97" spans="1:18" ht="15.75" thickBot="1" x14ac:dyDescent="0.3">
      <c r="A97" s="1577"/>
      <c r="B97" s="627" t="s">
        <v>6</v>
      </c>
      <c r="C97" s="628">
        <f>SUM(C94:C96)</f>
        <v>2</v>
      </c>
      <c r="D97" s="628">
        <f t="shared" ref="D97:J97" si="8">SUM(D94:D96)</f>
        <v>32</v>
      </c>
      <c r="E97" s="628">
        <f t="shared" si="8"/>
        <v>46</v>
      </c>
      <c r="F97" s="628">
        <f t="shared" si="8"/>
        <v>43</v>
      </c>
      <c r="G97" s="628">
        <f t="shared" si="8"/>
        <v>29</v>
      </c>
      <c r="H97" s="628">
        <f t="shared" si="8"/>
        <v>12</v>
      </c>
      <c r="I97" s="628">
        <f t="shared" si="8"/>
        <v>1</v>
      </c>
      <c r="J97" s="628">
        <f t="shared" si="8"/>
        <v>0</v>
      </c>
      <c r="K97" s="579">
        <f t="shared" si="7"/>
        <v>165</v>
      </c>
      <c r="R97" s="18"/>
    </row>
    <row r="98" spans="1:18" ht="15.75" thickBot="1" x14ac:dyDescent="0.3">
      <c r="A98" s="75"/>
      <c r="B98" s="72" t="s">
        <v>726</v>
      </c>
      <c r="C98" s="73">
        <v>1</v>
      </c>
      <c r="D98" s="74">
        <v>1</v>
      </c>
      <c r="E98" s="74">
        <v>12</v>
      </c>
      <c r="F98" s="74">
        <v>6</v>
      </c>
      <c r="G98" s="74">
        <v>3</v>
      </c>
      <c r="H98" s="74">
        <v>1</v>
      </c>
      <c r="I98" s="74"/>
      <c r="J98" s="61">
        <v>0</v>
      </c>
      <c r="K98" s="579">
        <f t="shared" si="7"/>
        <v>24</v>
      </c>
    </row>
    <row r="99" spans="1:18" ht="15.75" thickBot="1" x14ac:dyDescent="0.3">
      <c r="A99" s="76"/>
      <c r="B99" s="77" t="s">
        <v>732</v>
      </c>
      <c r="C99" s="32">
        <v>0</v>
      </c>
      <c r="D99" s="63">
        <v>3</v>
      </c>
      <c r="E99" s="63">
        <v>4</v>
      </c>
      <c r="F99" s="63">
        <v>3</v>
      </c>
      <c r="G99" s="63">
        <v>3</v>
      </c>
      <c r="H99" s="63">
        <v>1</v>
      </c>
      <c r="I99" s="63">
        <v>0</v>
      </c>
      <c r="J99" s="62">
        <v>0</v>
      </c>
      <c r="K99" s="579">
        <f t="shared" si="7"/>
        <v>14</v>
      </c>
    </row>
    <row r="100" spans="1:18" ht="15.75" thickBot="1" x14ac:dyDescent="0.3">
      <c r="A100" s="6"/>
      <c r="B100" s="6"/>
      <c r="C100" s="6"/>
      <c r="D100" s="6"/>
      <c r="E100" s="6"/>
      <c r="F100" s="1011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519" t="s">
        <v>62</v>
      </c>
      <c r="B107" s="1520"/>
      <c r="C107" s="1520"/>
      <c r="D107" s="1520"/>
      <c r="E107" s="1520"/>
      <c r="F107" s="1521">
        <f>SUM(F105+F106)</f>
        <v>0</v>
      </c>
      <c r="G107" s="1522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519" t="s">
        <v>66</v>
      </c>
      <c r="B112" s="1520"/>
      <c r="C112" s="1520"/>
      <c r="D112" s="1520"/>
      <c r="E112" s="1520"/>
      <c r="F112" s="1521">
        <f>SUM(F108+F109+F110+F111)</f>
        <v>0</v>
      </c>
      <c r="G112" s="1522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849</v>
      </c>
      <c r="B118" s="1038"/>
      <c r="C118" s="1038"/>
      <c r="D118" s="1038"/>
      <c r="E118" s="1038"/>
      <c r="F118" s="1039"/>
      <c r="G118" s="1037" t="s">
        <v>840</v>
      </c>
      <c r="H118" s="1038"/>
      <c r="I118" s="1038"/>
      <c r="J118" s="1039"/>
    </row>
    <row r="119" spans="1:16" ht="15.75" thickBot="1" x14ac:dyDescent="0.3">
      <c r="A119" s="1048" t="s">
        <v>38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79:P82"/>
    <mergeCell ref="N67:P70"/>
    <mergeCell ref="Q67:S70"/>
    <mergeCell ref="N72:P74"/>
    <mergeCell ref="Q72:S74"/>
    <mergeCell ref="N75:P78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22" priority="8" operator="equal">
      <formula>""</formula>
    </cfRule>
  </conditionalFormatting>
  <conditionalFormatting sqref="A118">
    <cfRule type="cellIs" dxfId="21" priority="6" operator="equal">
      <formula>""</formula>
    </cfRule>
  </conditionalFormatting>
  <conditionalFormatting sqref="G118">
    <cfRule type="cellIs" dxfId="20" priority="3" operator="equal">
      <formula>""</formula>
    </cfRule>
  </conditionalFormatting>
  <conditionalFormatting sqref="A115">
    <cfRule type="cellIs" dxfId="19" priority="1" operator="equal">
      <formula>""</formula>
    </cfRule>
  </conditionalFormatting>
  <hyperlinks>
    <hyperlink ref="A3" r:id="rId1"/>
  </hyperlinks>
  <pageMargins left="1.7322834645669292" right="0.39370078740157483" top="1.299212598425197" bottom="0.62992125984251968" header="0.31496062992125984" footer="0.31496062992125984"/>
  <pageSetup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R135"/>
  <sheetViews>
    <sheetView showGridLines="0" showRowColHeaders="0" topLeftCell="A4" zoomScale="115" zoomScaleNormal="115" zoomScalePageLayoutView="60" workbookViewId="0">
      <selection activeCell="J128" sqref="J128"/>
    </sheetView>
  </sheetViews>
  <sheetFormatPr baseColWidth="10" defaultColWidth="11.42578125" defaultRowHeight="15" x14ac:dyDescent="0.25"/>
  <cols>
    <col min="1" max="1" width="28.42578125" customWidth="1"/>
    <col min="2" max="2" width="16.7109375" bestFit="1" customWidth="1"/>
    <col min="3" max="3" width="9.5703125" bestFit="1" customWidth="1"/>
    <col min="4" max="4" width="10.5703125" bestFit="1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12.710937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7" spans="1:17" ht="19.5" x14ac:dyDescent="0.4">
      <c r="A7" s="1" t="s">
        <v>0</v>
      </c>
      <c r="D7" s="155"/>
      <c r="E7" s="155"/>
      <c r="F7" s="155"/>
      <c r="G7" s="155"/>
      <c r="L7" s="12" t="s">
        <v>74</v>
      </c>
    </row>
    <row r="8" spans="1:17" x14ac:dyDescent="0.25">
      <c r="A8" t="s">
        <v>799</v>
      </c>
      <c r="D8" s="155"/>
      <c r="E8" s="155"/>
      <c r="F8" s="155"/>
      <c r="G8" s="155"/>
      <c r="N8" s="1114" t="s">
        <v>689</v>
      </c>
      <c r="O8" s="1114"/>
      <c r="P8" s="1114"/>
      <c r="Q8" s="1114"/>
    </row>
    <row r="9" spans="1:17" x14ac:dyDescent="0.25">
      <c r="A9" s="30" t="s">
        <v>688</v>
      </c>
      <c r="D9" s="155"/>
      <c r="E9" s="155"/>
      <c r="F9" s="155"/>
      <c r="G9" s="155"/>
      <c r="N9" s="1114"/>
      <c r="O9" s="1114"/>
      <c r="P9" s="1114"/>
      <c r="Q9" s="1114"/>
    </row>
    <row r="10" spans="1:17" ht="15" customHeight="1" x14ac:dyDescent="0.25">
      <c r="D10" s="155"/>
      <c r="E10" s="155"/>
      <c r="F10" s="155"/>
      <c r="G10" s="155"/>
      <c r="N10" s="1115" t="s">
        <v>800</v>
      </c>
      <c r="O10" s="1115"/>
      <c r="P10" s="1115"/>
      <c r="Q10" s="1115"/>
    </row>
    <row r="11" spans="1:17" ht="25.5" customHeight="1" x14ac:dyDescent="0.25">
      <c r="A11" s="1081" t="s">
        <v>81</v>
      </c>
      <c r="B11" s="1081"/>
      <c r="C11" s="1081"/>
      <c r="D11" s="1081"/>
      <c r="E11" s="1081"/>
      <c r="F11" s="1081"/>
      <c r="G11" s="1081"/>
      <c r="H11" s="1081"/>
      <c r="I11" s="1081"/>
      <c r="J11" s="1081"/>
      <c r="K11" s="1081"/>
      <c r="L11" s="1081"/>
      <c r="N11" s="1115"/>
      <c r="O11" s="1115"/>
      <c r="P11" s="1115"/>
      <c r="Q11" s="1115"/>
    </row>
    <row r="12" spans="1:17" ht="28.5" customHeight="1" x14ac:dyDescent="0.45">
      <c r="A12" s="1082" t="s">
        <v>807</v>
      </c>
      <c r="B12" s="1082"/>
      <c r="C12" s="1082"/>
      <c r="D12" s="1082"/>
      <c r="E12" s="1082"/>
      <c r="F12" s="1082"/>
      <c r="G12" s="1082"/>
      <c r="H12" s="1082"/>
      <c r="I12" s="1082"/>
      <c r="J12" s="1082"/>
      <c r="K12" s="1082"/>
      <c r="L12" s="1082"/>
    </row>
    <row r="13" spans="1:17" ht="28.5" customHeight="1" x14ac:dyDescent="0.25">
      <c r="A13" s="1043" t="s">
        <v>812</v>
      </c>
      <c r="B13" s="1043"/>
      <c r="C13" s="1043"/>
      <c r="D13" s="1043"/>
      <c r="E13" s="1043"/>
      <c r="F13" s="1043"/>
      <c r="G13" s="1043"/>
      <c r="H13" s="1043"/>
      <c r="I13" s="1043"/>
      <c r="J13" s="1043"/>
      <c r="K13" s="1043"/>
      <c r="L13" s="1043"/>
    </row>
    <row r="14" spans="1:17" ht="15.75" customHeight="1" x14ac:dyDescent="0.25">
      <c r="A14" s="187" t="s">
        <v>87</v>
      </c>
      <c r="B14" s="188" t="s">
        <v>659</v>
      </c>
      <c r="C14" s="1044" t="s">
        <v>86</v>
      </c>
      <c r="D14" s="1044"/>
      <c r="E14" s="1095" t="s">
        <v>678</v>
      </c>
      <c r="F14" s="1095"/>
      <c r="G14" s="1095"/>
      <c r="H14" s="1120" t="s">
        <v>220</v>
      </c>
      <c r="I14" s="1120"/>
      <c r="J14" s="1093" t="s">
        <v>667</v>
      </c>
      <c r="K14" s="1093"/>
      <c r="L14" s="15"/>
      <c r="M14" s="19"/>
    </row>
    <row r="15" spans="1:17" ht="15.75" customHeight="1" x14ac:dyDescent="0.25">
      <c r="A15" s="187" t="s">
        <v>83</v>
      </c>
      <c r="B15" s="1102" t="s">
        <v>364</v>
      </c>
      <c r="C15" s="1102"/>
      <c r="D15" s="1102"/>
      <c r="E15" s="189"/>
      <c r="F15" s="187" t="s">
        <v>84</v>
      </c>
      <c r="G15" s="1094">
        <v>6867307</v>
      </c>
      <c r="H15" s="1094"/>
      <c r="I15" s="1094"/>
      <c r="J15" s="190"/>
      <c r="K15" s="189"/>
      <c r="L15" s="15"/>
      <c r="O15" s="17" t="s">
        <v>88</v>
      </c>
    </row>
    <row r="16" spans="1:17" ht="28.5" customHeight="1" x14ac:dyDescent="0.25">
      <c r="A16" s="194" t="s">
        <v>808</v>
      </c>
      <c r="B16" s="195">
        <v>2024</v>
      </c>
      <c r="C16" s="735"/>
      <c r="D16" s="735"/>
      <c r="E16" s="191"/>
      <c r="J16" s="190"/>
      <c r="K16" s="192"/>
      <c r="L16" s="16"/>
    </row>
    <row r="17" spans="1:12" ht="15" hidden="1" customHeight="1" thickBot="1" x14ac:dyDescent="0.3">
      <c r="A17" s="1028" t="s">
        <v>96</v>
      </c>
      <c r="B17" s="1028"/>
      <c r="C17" s="1028"/>
      <c r="D17" s="1028"/>
      <c r="E17" s="2"/>
      <c r="F17" s="2" t="s">
        <v>97</v>
      </c>
      <c r="G17" s="2"/>
      <c r="H17" s="2"/>
      <c r="I17" s="2"/>
      <c r="J17" s="2"/>
      <c r="K17" s="3"/>
      <c r="L17" s="4"/>
    </row>
    <row r="18" spans="1:12" ht="15.75" hidden="1" customHeight="1" x14ac:dyDescent="0.25">
      <c r="A18" s="1096" t="s">
        <v>1</v>
      </c>
      <c r="B18" s="123" t="s">
        <v>2</v>
      </c>
      <c r="C18" s="124" t="s">
        <v>724</v>
      </c>
      <c r="D18" s="1098" t="s">
        <v>3</v>
      </c>
      <c r="E18" s="78"/>
      <c r="F18" s="1087" t="s">
        <v>725</v>
      </c>
      <c r="G18" s="1088"/>
      <c r="H18" s="1088"/>
      <c r="I18" s="1089"/>
      <c r="J18" s="127" t="s">
        <v>4</v>
      </c>
      <c r="K18" s="128" t="s">
        <v>5</v>
      </c>
      <c r="L18" s="1100" t="s">
        <v>6</v>
      </c>
    </row>
    <row r="19" spans="1:12" ht="15.75" hidden="1" customHeight="1" thickBot="1" x14ac:dyDescent="0.3">
      <c r="A19" s="1097"/>
      <c r="B19" s="125" t="s">
        <v>7</v>
      </c>
      <c r="C19" s="126" t="s">
        <v>8</v>
      </c>
      <c r="D19" s="1099"/>
      <c r="E19" s="78"/>
      <c r="F19" s="1090"/>
      <c r="G19" s="1091"/>
      <c r="H19" s="1091"/>
      <c r="I19" s="1092"/>
      <c r="J19" s="129" t="s">
        <v>9</v>
      </c>
      <c r="K19" s="130" t="s">
        <v>10</v>
      </c>
      <c r="L19" s="1101"/>
    </row>
    <row r="20" spans="1:12" s="155" customFormat="1" hidden="1" x14ac:dyDescent="0.25">
      <c r="A20" s="153" t="s">
        <v>691</v>
      </c>
      <c r="B20" s="36"/>
      <c r="C20" s="36"/>
      <c r="D20" s="105">
        <f>SUM(C20+B20)</f>
        <v>0</v>
      </c>
      <c r="E20" s="154"/>
      <c r="F20" s="1029" t="s">
        <v>11</v>
      </c>
      <c r="G20" s="1030"/>
      <c r="H20" s="1030"/>
      <c r="I20" s="1030"/>
      <c r="J20" s="114"/>
      <c r="K20" s="114"/>
      <c r="L20" s="99">
        <f>SUM(K20+J20)</f>
        <v>0</v>
      </c>
    </row>
    <row r="21" spans="1:12" hidden="1" x14ac:dyDescent="0.25">
      <c r="A21" s="13" t="s">
        <v>692</v>
      </c>
      <c r="B21" s="36"/>
      <c r="C21" s="36"/>
      <c r="D21" s="106">
        <f t="shared" ref="D21:D58" si="0">SUM(C21+B21)</f>
        <v>0</v>
      </c>
      <c r="E21" s="78"/>
      <c r="F21" s="1029" t="s">
        <v>12</v>
      </c>
      <c r="G21" s="1030"/>
      <c r="H21" s="1030"/>
      <c r="I21" s="1030"/>
      <c r="J21" s="36"/>
      <c r="K21" s="36"/>
      <c r="L21" s="99">
        <f>SUM(K21+J21)</f>
        <v>0</v>
      </c>
    </row>
    <row r="22" spans="1:12" hidden="1" x14ac:dyDescent="0.25">
      <c r="A22" s="13" t="s">
        <v>693</v>
      </c>
      <c r="B22" s="36"/>
      <c r="C22" s="36"/>
      <c r="D22" s="106">
        <f t="shared" si="0"/>
        <v>0</v>
      </c>
      <c r="E22" s="78"/>
      <c r="F22" s="1029" t="s">
        <v>13</v>
      </c>
      <c r="G22" s="1030"/>
      <c r="H22" s="1030"/>
      <c r="I22" s="1030"/>
      <c r="J22" s="36"/>
      <c r="K22" s="36"/>
      <c r="L22" s="99">
        <f>SUM(K22+J22)</f>
        <v>0</v>
      </c>
    </row>
    <row r="23" spans="1:12" hidden="1" x14ac:dyDescent="0.25">
      <c r="A23" s="13" t="s">
        <v>694</v>
      </c>
      <c r="B23" s="36"/>
      <c r="C23" s="36"/>
      <c r="D23" s="106">
        <f t="shared" si="0"/>
        <v>0</v>
      </c>
      <c r="E23" s="78"/>
      <c r="F23" s="1029" t="s">
        <v>14</v>
      </c>
      <c r="G23" s="1030"/>
      <c r="H23" s="1030"/>
      <c r="I23" s="1030"/>
      <c r="J23" s="36"/>
      <c r="K23" s="36"/>
      <c r="L23" s="99">
        <f>SUM(K23+J23)</f>
        <v>0</v>
      </c>
    </row>
    <row r="24" spans="1:12" hidden="1" x14ac:dyDescent="0.25">
      <c r="A24" s="13" t="s">
        <v>695</v>
      </c>
      <c r="B24" s="36"/>
      <c r="C24" s="36"/>
      <c r="D24" s="106">
        <f t="shared" si="0"/>
        <v>0</v>
      </c>
      <c r="E24" s="78"/>
      <c r="F24" s="1029" t="s">
        <v>15</v>
      </c>
      <c r="G24" s="1030"/>
      <c r="H24" s="1030"/>
      <c r="I24" s="1030"/>
      <c r="J24" s="36"/>
      <c r="K24" s="36"/>
      <c r="L24" s="99">
        <f>SUM(K24+J24)</f>
        <v>0</v>
      </c>
    </row>
    <row r="25" spans="1:12" hidden="1" x14ac:dyDescent="0.25">
      <c r="A25" s="13" t="s">
        <v>786</v>
      </c>
      <c r="B25" s="36"/>
      <c r="C25" s="36"/>
      <c r="D25" s="106">
        <f t="shared" si="0"/>
        <v>0</v>
      </c>
      <c r="E25" s="78"/>
      <c r="F25" s="1045" t="s">
        <v>16</v>
      </c>
      <c r="G25" s="1046"/>
      <c r="H25" s="1046"/>
      <c r="I25" s="1046"/>
      <c r="J25" s="36"/>
      <c r="K25" s="36"/>
      <c r="L25" s="99">
        <f t="shared" ref="L25:L40" si="1">SUM(K25+J25)</f>
        <v>0</v>
      </c>
    </row>
    <row r="26" spans="1:12" hidden="1" x14ac:dyDescent="0.25">
      <c r="A26" s="13" t="s">
        <v>696</v>
      </c>
      <c r="B26" s="36"/>
      <c r="C26" s="36"/>
      <c r="D26" s="106">
        <f t="shared" si="0"/>
        <v>0</v>
      </c>
      <c r="E26" s="78"/>
      <c r="F26" s="1045" t="s">
        <v>17</v>
      </c>
      <c r="G26" s="1046"/>
      <c r="H26" s="1046"/>
      <c r="I26" s="1047"/>
      <c r="J26" s="36"/>
      <c r="K26" s="36"/>
      <c r="L26" s="99">
        <f t="shared" si="1"/>
        <v>0</v>
      </c>
    </row>
    <row r="27" spans="1:12" hidden="1" x14ac:dyDescent="0.25">
      <c r="A27" s="13" t="s">
        <v>697</v>
      </c>
      <c r="B27" s="36"/>
      <c r="C27" s="36"/>
      <c r="D27" s="106">
        <f t="shared" si="0"/>
        <v>0</v>
      </c>
      <c r="E27" s="78"/>
      <c r="F27" s="1045" t="s">
        <v>18</v>
      </c>
      <c r="G27" s="1046"/>
      <c r="H27" s="1046"/>
      <c r="I27" s="1047"/>
      <c r="J27" s="36"/>
      <c r="K27" s="36"/>
      <c r="L27" s="99">
        <f t="shared" si="1"/>
        <v>0</v>
      </c>
    </row>
    <row r="28" spans="1:12" hidden="1" x14ac:dyDescent="0.25">
      <c r="A28" s="13" t="s">
        <v>698</v>
      </c>
      <c r="B28" s="36"/>
      <c r="C28" s="36"/>
      <c r="D28" s="106">
        <f t="shared" si="0"/>
        <v>0</v>
      </c>
      <c r="E28" s="78"/>
      <c r="F28" s="1045" t="s">
        <v>19</v>
      </c>
      <c r="G28" s="1046"/>
      <c r="H28" s="1046"/>
      <c r="I28" s="1047"/>
      <c r="J28" s="36"/>
      <c r="K28" s="36"/>
      <c r="L28" s="99">
        <f t="shared" si="1"/>
        <v>0</v>
      </c>
    </row>
    <row r="29" spans="1:12" hidden="1" x14ac:dyDescent="0.25">
      <c r="A29" s="13" t="s">
        <v>699</v>
      </c>
      <c r="B29" s="36"/>
      <c r="C29" s="36"/>
      <c r="D29" s="106">
        <f t="shared" si="0"/>
        <v>0</v>
      </c>
      <c r="E29" s="78"/>
      <c r="F29" s="1045" t="s">
        <v>20</v>
      </c>
      <c r="G29" s="1046"/>
      <c r="H29" s="1046"/>
      <c r="I29" s="1047"/>
      <c r="J29" s="36"/>
      <c r="K29" s="36"/>
      <c r="L29" s="99">
        <f t="shared" si="1"/>
        <v>0</v>
      </c>
    </row>
    <row r="30" spans="1:12" hidden="1" x14ac:dyDescent="0.25">
      <c r="A30" s="13" t="s">
        <v>700</v>
      </c>
      <c r="B30" s="36"/>
      <c r="C30" s="36"/>
      <c r="D30" s="106">
        <f t="shared" si="0"/>
        <v>0</v>
      </c>
      <c r="E30" s="78"/>
      <c r="F30" s="1045" t="s">
        <v>21</v>
      </c>
      <c r="G30" s="1046"/>
      <c r="H30" s="1046"/>
      <c r="I30" s="1047"/>
      <c r="J30" s="36"/>
      <c r="K30" s="36"/>
      <c r="L30" s="99">
        <f t="shared" si="1"/>
        <v>0</v>
      </c>
    </row>
    <row r="31" spans="1:12" hidden="1" x14ac:dyDescent="0.25">
      <c r="A31" s="13" t="s">
        <v>701</v>
      </c>
      <c r="B31" s="36"/>
      <c r="C31" s="36"/>
      <c r="D31" s="106">
        <f t="shared" si="0"/>
        <v>0</v>
      </c>
      <c r="E31" s="78"/>
      <c r="F31" s="1045" t="s">
        <v>22</v>
      </c>
      <c r="G31" s="1046"/>
      <c r="H31" s="1046"/>
      <c r="I31" s="1047"/>
      <c r="J31" s="36"/>
      <c r="K31" s="36"/>
      <c r="L31" s="99">
        <f t="shared" si="1"/>
        <v>0</v>
      </c>
    </row>
    <row r="32" spans="1:12" hidden="1" x14ac:dyDescent="0.25">
      <c r="A32" s="13" t="s">
        <v>702</v>
      </c>
      <c r="B32" s="36"/>
      <c r="C32" s="36"/>
      <c r="D32" s="106">
        <f t="shared" si="0"/>
        <v>0</v>
      </c>
      <c r="E32" s="78"/>
      <c r="F32" s="1045" t="s">
        <v>23</v>
      </c>
      <c r="G32" s="1046"/>
      <c r="H32" s="1046"/>
      <c r="I32" s="1047"/>
      <c r="J32" s="36"/>
      <c r="K32" s="36"/>
      <c r="L32" s="99">
        <f t="shared" si="1"/>
        <v>0</v>
      </c>
    </row>
    <row r="33" spans="1:12" hidden="1" x14ac:dyDescent="0.25">
      <c r="A33" s="13" t="s">
        <v>703</v>
      </c>
      <c r="B33" s="36"/>
      <c r="C33" s="36"/>
      <c r="D33" s="106">
        <f t="shared" si="0"/>
        <v>0</v>
      </c>
      <c r="E33" s="78"/>
      <c r="F33" s="1045" t="s">
        <v>24</v>
      </c>
      <c r="G33" s="1046"/>
      <c r="H33" s="1046"/>
      <c r="I33" s="1047"/>
      <c r="J33" s="36"/>
      <c r="K33" s="36"/>
      <c r="L33" s="99">
        <f t="shared" si="1"/>
        <v>0</v>
      </c>
    </row>
    <row r="34" spans="1:12" hidden="1" x14ac:dyDescent="0.25">
      <c r="A34" s="13" t="s">
        <v>704</v>
      </c>
      <c r="B34" s="36"/>
      <c r="C34" s="36"/>
      <c r="D34" s="106">
        <f t="shared" si="0"/>
        <v>0</v>
      </c>
      <c r="E34" s="78"/>
      <c r="F34" s="1045" t="s">
        <v>25</v>
      </c>
      <c r="G34" s="1046"/>
      <c r="H34" s="1046"/>
      <c r="I34" s="1047"/>
      <c r="J34" s="36"/>
      <c r="K34" s="36"/>
      <c r="L34" s="99">
        <f t="shared" si="1"/>
        <v>0</v>
      </c>
    </row>
    <row r="35" spans="1:12" hidden="1" x14ac:dyDescent="0.25">
      <c r="A35" s="13" t="s">
        <v>705</v>
      </c>
      <c r="B35" s="36"/>
      <c r="C35" s="36"/>
      <c r="D35" s="106">
        <f t="shared" si="0"/>
        <v>0</v>
      </c>
      <c r="E35" s="78"/>
      <c r="F35" s="1045" t="s">
        <v>26</v>
      </c>
      <c r="G35" s="1046"/>
      <c r="H35" s="1046"/>
      <c r="I35" s="1047"/>
      <c r="J35" s="36"/>
      <c r="K35" s="36"/>
      <c r="L35" s="99">
        <f t="shared" si="1"/>
        <v>0</v>
      </c>
    </row>
    <row r="36" spans="1:12" hidden="1" x14ac:dyDescent="0.25">
      <c r="A36" s="13" t="s">
        <v>706</v>
      </c>
      <c r="B36" s="36"/>
      <c r="C36" s="36"/>
      <c r="D36" s="106">
        <f t="shared" si="0"/>
        <v>0</v>
      </c>
      <c r="E36" s="78"/>
      <c r="F36" s="1045" t="s">
        <v>27</v>
      </c>
      <c r="G36" s="1046"/>
      <c r="H36" s="1046"/>
      <c r="I36" s="1047"/>
      <c r="J36" s="143"/>
      <c r="K36" s="36"/>
      <c r="L36" s="99">
        <f t="shared" si="1"/>
        <v>0</v>
      </c>
    </row>
    <row r="37" spans="1:12" hidden="1" x14ac:dyDescent="0.25">
      <c r="A37" s="13" t="s">
        <v>707</v>
      </c>
      <c r="B37" s="36"/>
      <c r="C37" s="36"/>
      <c r="D37" s="106">
        <f t="shared" si="0"/>
        <v>0</v>
      </c>
      <c r="E37" s="78"/>
      <c r="F37" s="1029" t="s">
        <v>28</v>
      </c>
      <c r="G37" s="1030"/>
      <c r="H37" s="1030"/>
      <c r="I37" s="1030"/>
      <c r="J37" s="115"/>
      <c r="K37" s="144"/>
      <c r="L37" s="99">
        <f t="shared" si="1"/>
        <v>0</v>
      </c>
    </row>
    <row r="38" spans="1:12" hidden="1" x14ac:dyDescent="0.25">
      <c r="A38" s="13" t="s">
        <v>708</v>
      </c>
      <c r="B38" s="36"/>
      <c r="C38" s="36"/>
      <c r="D38" s="106">
        <f t="shared" si="0"/>
        <v>0</v>
      </c>
      <c r="E38" s="78"/>
      <c r="F38" s="1029" t="s">
        <v>29</v>
      </c>
      <c r="G38" s="1030"/>
      <c r="H38" s="1030"/>
      <c r="I38" s="1030"/>
      <c r="J38" s="36"/>
      <c r="K38" s="37"/>
      <c r="L38" s="99">
        <f t="shared" si="1"/>
        <v>0</v>
      </c>
    </row>
    <row r="39" spans="1:12" hidden="1" x14ac:dyDescent="0.25">
      <c r="A39" s="13" t="s">
        <v>787</v>
      </c>
      <c r="B39" s="36"/>
      <c r="C39" s="36"/>
      <c r="D39" s="106">
        <f>SUM(C39+B39)</f>
        <v>0</v>
      </c>
      <c r="E39" s="78"/>
      <c r="F39" s="1029" t="s">
        <v>30</v>
      </c>
      <c r="G39" s="1030"/>
      <c r="H39" s="1030"/>
      <c r="I39" s="1030"/>
      <c r="J39" s="36"/>
      <c r="K39" s="36"/>
      <c r="L39" s="99">
        <f t="shared" si="1"/>
        <v>0</v>
      </c>
    </row>
    <row r="40" spans="1:12" s="17" customFormat="1" hidden="1" x14ac:dyDescent="0.25">
      <c r="A40" s="13" t="s">
        <v>788</v>
      </c>
      <c r="B40" s="36"/>
      <c r="C40" s="36"/>
      <c r="D40" s="106">
        <f>SUM(C40+B40)</f>
        <v>0</v>
      </c>
      <c r="E40" s="156"/>
      <c r="F40" s="1029" t="s">
        <v>31</v>
      </c>
      <c r="G40" s="1030"/>
      <c r="H40" s="1030"/>
      <c r="I40" s="1030"/>
      <c r="J40" s="36"/>
      <c r="K40" s="36"/>
      <c r="L40" s="99">
        <f t="shared" si="1"/>
        <v>0</v>
      </c>
    </row>
    <row r="41" spans="1:12" s="17" customFormat="1" ht="15.75" hidden="1" thickBot="1" x14ac:dyDescent="0.3">
      <c r="A41" s="13" t="s">
        <v>789</v>
      </c>
      <c r="B41" s="36"/>
      <c r="C41" s="36"/>
      <c r="D41" s="106">
        <f>SUM(C41+B41)</f>
        <v>0</v>
      </c>
      <c r="E41" s="156"/>
      <c r="F41" s="1107" t="s">
        <v>76</v>
      </c>
      <c r="G41" s="1108"/>
      <c r="H41" s="1108"/>
      <c r="I41" s="1108"/>
      <c r="J41" s="116"/>
      <c r="K41" s="116"/>
      <c r="L41" s="122">
        <f>K41+J41</f>
        <v>0</v>
      </c>
    </row>
    <row r="42" spans="1:12" hidden="1" x14ac:dyDescent="0.25">
      <c r="A42" s="13" t="s">
        <v>709</v>
      </c>
      <c r="B42" s="36"/>
      <c r="C42" s="36"/>
      <c r="D42" s="106">
        <f t="shared" si="0"/>
        <v>0</v>
      </c>
      <c r="E42" s="78"/>
      <c r="F42" s="38" t="s">
        <v>32</v>
      </c>
      <c r="G42" s="39"/>
      <c r="H42" s="39"/>
      <c r="I42" s="39"/>
      <c r="J42" s="40"/>
      <c r="K42" s="40"/>
      <c r="L42" s="117"/>
    </row>
    <row r="43" spans="1:12" hidden="1" x14ac:dyDescent="0.25">
      <c r="A43" s="13" t="s">
        <v>710</v>
      </c>
      <c r="B43" s="36"/>
      <c r="C43" s="36"/>
      <c r="D43" s="106">
        <f t="shared" si="0"/>
        <v>0</v>
      </c>
      <c r="E43" s="78"/>
      <c r="F43" s="41" t="s">
        <v>33</v>
      </c>
      <c r="G43" s="42"/>
      <c r="H43" s="42"/>
      <c r="I43" s="42"/>
      <c r="J43" s="42"/>
      <c r="K43" s="43"/>
      <c r="L43" s="119"/>
    </row>
    <row r="44" spans="1:12" hidden="1" x14ac:dyDescent="0.25">
      <c r="A44" s="13" t="s">
        <v>711</v>
      </c>
      <c r="B44" s="36"/>
      <c r="C44" s="36"/>
      <c r="D44" s="106">
        <f t="shared" si="0"/>
        <v>0</v>
      </c>
      <c r="E44" s="78"/>
      <c r="F44" s="41" t="s">
        <v>34</v>
      </c>
      <c r="G44" s="42"/>
      <c r="H44" s="42"/>
      <c r="I44" s="42"/>
      <c r="J44" s="42"/>
      <c r="K44" s="43"/>
      <c r="L44" s="119"/>
    </row>
    <row r="45" spans="1:12" hidden="1" x14ac:dyDescent="0.25">
      <c r="A45" s="13" t="s">
        <v>712</v>
      </c>
      <c r="B45" s="36"/>
      <c r="C45" s="36"/>
      <c r="D45" s="106">
        <f t="shared" si="0"/>
        <v>0</v>
      </c>
      <c r="E45" s="78"/>
      <c r="F45" s="41" t="s">
        <v>35</v>
      </c>
      <c r="G45" s="42"/>
      <c r="H45" s="42"/>
      <c r="I45" s="42"/>
      <c r="J45" s="42"/>
      <c r="K45" s="43"/>
      <c r="L45" s="119"/>
    </row>
    <row r="46" spans="1:12" hidden="1" x14ac:dyDescent="0.25">
      <c r="A46" s="13" t="s">
        <v>785</v>
      </c>
      <c r="B46" s="36"/>
      <c r="C46" s="36"/>
      <c r="D46" s="106">
        <f t="shared" si="0"/>
        <v>0</v>
      </c>
      <c r="E46" s="78"/>
      <c r="F46" s="41" t="s">
        <v>36</v>
      </c>
      <c r="G46" s="42"/>
      <c r="H46" s="42"/>
      <c r="I46" s="42"/>
      <c r="J46" s="42"/>
      <c r="K46" s="43"/>
      <c r="L46" s="120"/>
    </row>
    <row r="47" spans="1:12" ht="15.75" hidden="1" thickBot="1" x14ac:dyDescent="0.3">
      <c r="A47" s="13" t="s">
        <v>713</v>
      </c>
      <c r="B47" s="36"/>
      <c r="C47" s="36"/>
      <c r="D47" s="106">
        <f t="shared" si="0"/>
        <v>0</v>
      </c>
      <c r="E47" s="78"/>
      <c r="F47" s="44" t="s">
        <v>37</v>
      </c>
      <c r="G47" s="45"/>
      <c r="H47" s="45"/>
      <c r="I47" s="45"/>
      <c r="J47" s="45"/>
      <c r="K47" s="46"/>
      <c r="L47" s="121"/>
    </row>
    <row r="48" spans="1:12" ht="15.75" hidden="1" thickBot="1" x14ac:dyDescent="0.3">
      <c r="A48" s="13" t="s">
        <v>714</v>
      </c>
      <c r="B48" s="36"/>
      <c r="C48" s="36"/>
      <c r="D48" s="106">
        <f t="shared" si="0"/>
        <v>0</v>
      </c>
      <c r="E48" s="78"/>
      <c r="F48" s="44" t="s">
        <v>791</v>
      </c>
      <c r="G48" s="45"/>
      <c r="H48" s="45"/>
      <c r="I48" s="45"/>
      <c r="J48" s="45"/>
      <c r="K48" s="46"/>
      <c r="L48" s="121"/>
    </row>
    <row r="49" spans="1:12" ht="15.75" hidden="1" thickBot="1" x14ac:dyDescent="0.3">
      <c r="A49" s="13" t="s">
        <v>715</v>
      </c>
      <c r="B49" s="36"/>
      <c r="C49" s="36"/>
      <c r="D49" s="106">
        <f t="shared" si="0"/>
        <v>0</v>
      </c>
      <c r="E49" s="78"/>
      <c r="F49" s="44" t="s">
        <v>792</v>
      </c>
      <c r="G49" s="45"/>
      <c r="H49" s="45"/>
      <c r="I49" s="45"/>
      <c r="J49" s="45"/>
      <c r="K49" s="46"/>
      <c r="L49" s="121"/>
    </row>
    <row r="50" spans="1:12" ht="16.5" hidden="1" thickBot="1" x14ac:dyDescent="0.3">
      <c r="A50" s="13" t="s">
        <v>716</v>
      </c>
      <c r="B50" s="36"/>
      <c r="C50" s="36"/>
      <c r="D50" s="106">
        <f t="shared" si="0"/>
        <v>0</v>
      </c>
      <c r="E50" s="79"/>
      <c r="F50" s="44" t="s">
        <v>793</v>
      </c>
      <c r="G50" s="45"/>
      <c r="H50" s="45"/>
      <c r="I50" s="45"/>
      <c r="J50" s="45"/>
      <c r="K50" s="46"/>
      <c r="L50" s="121"/>
    </row>
    <row r="51" spans="1:12" ht="15.75" hidden="1" x14ac:dyDescent="0.25">
      <c r="A51" s="13" t="s">
        <v>717</v>
      </c>
      <c r="B51" s="36"/>
      <c r="C51" s="36"/>
      <c r="D51" s="106">
        <f t="shared" si="0"/>
        <v>0</v>
      </c>
      <c r="E51" s="79"/>
    </row>
    <row r="52" spans="1:12" ht="12" hidden="1" customHeight="1" thickBot="1" x14ac:dyDescent="0.35">
      <c r="A52" s="13" t="s">
        <v>718</v>
      </c>
      <c r="B52" s="36"/>
      <c r="C52" s="36"/>
      <c r="D52" s="106">
        <f t="shared" si="0"/>
        <v>0</v>
      </c>
      <c r="E52" s="80"/>
      <c r="F52" s="29" t="s">
        <v>128</v>
      </c>
      <c r="G52" s="29"/>
      <c r="H52" s="29"/>
      <c r="I52" s="29"/>
    </row>
    <row r="53" spans="1:12" ht="16.5" hidden="1" x14ac:dyDescent="0.3">
      <c r="A53" s="13" t="s">
        <v>719</v>
      </c>
      <c r="B53" s="36"/>
      <c r="C53" s="36"/>
      <c r="D53" s="106">
        <f t="shared" si="0"/>
        <v>0</v>
      </c>
      <c r="E53" s="80" t="s">
        <v>38</v>
      </c>
      <c r="F53" s="145" t="s">
        <v>39</v>
      </c>
      <c r="G53" s="146"/>
      <c r="H53" s="146"/>
      <c r="I53" s="146"/>
      <c r="J53" s="146"/>
      <c r="K53" s="142"/>
      <c r="L53" s="152" t="s">
        <v>737</v>
      </c>
    </row>
    <row r="54" spans="1:12" ht="16.5" hidden="1" x14ac:dyDescent="0.3">
      <c r="A54" s="13" t="s">
        <v>720</v>
      </c>
      <c r="B54" s="36"/>
      <c r="C54" s="36"/>
      <c r="D54" s="106">
        <f t="shared" si="0"/>
        <v>0</v>
      </c>
      <c r="E54" s="78"/>
      <c r="F54" s="20" t="s">
        <v>150</v>
      </c>
      <c r="G54" s="33"/>
      <c r="H54" s="33"/>
      <c r="I54" s="33"/>
      <c r="J54" s="147"/>
      <c r="K54" s="148"/>
      <c r="L54" s="118"/>
    </row>
    <row r="55" spans="1:12" ht="16.5" hidden="1" x14ac:dyDescent="0.3">
      <c r="A55" s="13" t="s">
        <v>721</v>
      </c>
      <c r="B55" s="36"/>
      <c r="C55" s="36"/>
      <c r="D55" s="106">
        <f t="shared" si="0"/>
        <v>0</v>
      </c>
      <c r="E55" s="78"/>
      <c r="F55" s="20" t="s">
        <v>151</v>
      </c>
      <c r="G55" s="33"/>
      <c r="H55" s="33"/>
      <c r="I55" s="33"/>
      <c r="J55" s="147"/>
      <c r="K55" s="148"/>
      <c r="L55" s="118"/>
    </row>
    <row r="56" spans="1:12" ht="16.5" hidden="1" x14ac:dyDescent="0.3">
      <c r="A56" s="13" t="s">
        <v>790</v>
      </c>
      <c r="B56" s="36"/>
      <c r="C56" s="36"/>
      <c r="D56" s="106">
        <f t="shared" si="0"/>
        <v>0</v>
      </c>
      <c r="E56" s="78"/>
      <c r="F56" s="20" t="s">
        <v>152</v>
      </c>
      <c r="G56" s="33"/>
      <c r="H56" s="33"/>
      <c r="I56" s="33"/>
      <c r="J56" s="147"/>
      <c r="K56" s="148"/>
      <c r="L56" s="118"/>
    </row>
    <row r="57" spans="1:12" ht="17.25" hidden="1" thickBot="1" x14ac:dyDescent="0.35">
      <c r="A57" s="109" t="s">
        <v>722</v>
      </c>
      <c r="B57" s="110"/>
      <c r="C57" s="110"/>
      <c r="D57" s="107">
        <f t="shared" si="0"/>
        <v>0</v>
      </c>
      <c r="E57" s="78"/>
      <c r="F57" s="20" t="s">
        <v>153</v>
      </c>
      <c r="G57" s="33"/>
      <c r="H57" s="33"/>
      <c r="I57" s="33"/>
      <c r="J57" s="147"/>
      <c r="K57" s="148"/>
      <c r="L57" s="118"/>
    </row>
    <row r="58" spans="1:12" ht="17.25" hidden="1" thickBot="1" x14ac:dyDescent="0.35">
      <c r="A58" s="112" t="s">
        <v>723</v>
      </c>
      <c r="B58" s="113">
        <f>SUM(B20:B57)</f>
        <v>0</v>
      </c>
      <c r="C58" s="113">
        <f>SUM(C20:C57)</f>
        <v>0</v>
      </c>
      <c r="D58" s="108">
        <f t="shared" si="0"/>
        <v>0</v>
      </c>
      <c r="E58" s="78"/>
      <c r="F58" s="20" t="s">
        <v>154</v>
      </c>
      <c r="G58" s="33"/>
      <c r="H58" s="33"/>
      <c r="I58" s="33"/>
      <c r="J58" s="147"/>
      <c r="K58" s="148"/>
      <c r="L58" s="118"/>
    </row>
    <row r="59" spans="1:12" ht="17.25" hidden="1" thickBot="1" x14ac:dyDescent="0.35">
      <c r="A59" s="1040" t="s">
        <v>40</v>
      </c>
      <c r="B59" s="1041"/>
      <c r="C59" s="1042"/>
      <c r="D59" s="111"/>
      <c r="E59" s="78"/>
      <c r="F59" s="20" t="s">
        <v>155</v>
      </c>
      <c r="G59" s="33"/>
      <c r="H59" s="33"/>
      <c r="I59" s="33"/>
      <c r="J59" s="147"/>
      <c r="K59" s="148"/>
      <c r="L59" s="118"/>
    </row>
    <row r="60" spans="1:12" ht="16.5" hidden="1" x14ac:dyDescent="0.3">
      <c r="A60" s="50" t="s">
        <v>42</v>
      </c>
      <c r="B60" s="51"/>
      <c r="C60" s="52"/>
      <c r="D60" s="1057">
        <f>SUM(D59+D58)</f>
        <v>0</v>
      </c>
      <c r="E60" s="78"/>
      <c r="F60" s="20" t="s">
        <v>156</v>
      </c>
      <c r="G60" s="33"/>
      <c r="H60" s="33"/>
      <c r="I60" s="33"/>
      <c r="J60" s="147"/>
      <c r="K60" s="148"/>
      <c r="L60" s="118"/>
    </row>
    <row r="61" spans="1:12" ht="17.25" hidden="1" thickBot="1" x14ac:dyDescent="0.35">
      <c r="A61" s="48" t="s">
        <v>43</v>
      </c>
      <c r="B61" s="49"/>
      <c r="C61" s="53" t="s">
        <v>44</v>
      </c>
      <c r="D61" s="1058"/>
      <c r="E61" s="78"/>
      <c r="F61" s="20" t="s">
        <v>157</v>
      </c>
      <c r="G61" s="33"/>
      <c r="H61" s="33"/>
      <c r="I61" s="33"/>
      <c r="J61" s="147"/>
      <c r="K61" s="148"/>
      <c r="L61" s="118"/>
    </row>
    <row r="62" spans="1:12" ht="16.5" hidden="1" x14ac:dyDescent="0.3">
      <c r="A62" s="4"/>
      <c r="B62" s="4"/>
      <c r="C62" s="4"/>
      <c r="D62" s="4"/>
      <c r="E62" s="78"/>
      <c r="F62" s="20" t="s">
        <v>158</v>
      </c>
      <c r="G62" s="33"/>
      <c r="H62" s="33"/>
      <c r="I62" s="33"/>
      <c r="J62" s="147"/>
      <c r="K62" s="148"/>
      <c r="L62" s="118"/>
    </row>
    <row r="63" spans="1:12" ht="16.5" hidden="1" x14ac:dyDescent="0.3">
      <c r="A63" s="4"/>
      <c r="B63" s="4"/>
      <c r="C63" s="4"/>
      <c r="D63" s="4"/>
      <c r="E63" s="78"/>
      <c r="F63" s="20" t="s">
        <v>159</v>
      </c>
      <c r="G63" s="33"/>
      <c r="H63" s="33"/>
      <c r="I63" s="33"/>
      <c r="J63" s="149"/>
      <c r="K63" s="150"/>
      <c r="L63" s="118"/>
    </row>
    <row r="64" spans="1:12" ht="17.25" hidden="1" thickBot="1" x14ac:dyDescent="0.35">
      <c r="A64" s="4"/>
      <c r="B64" s="4"/>
      <c r="D64" s="4"/>
      <c r="E64" s="78"/>
      <c r="F64" s="21" t="s">
        <v>160</v>
      </c>
      <c r="G64" s="34"/>
      <c r="H64" s="34"/>
      <c r="I64" s="34"/>
      <c r="J64" s="151"/>
      <c r="K64" s="31"/>
      <c r="L64" s="118"/>
    </row>
    <row r="65" spans="1:17" ht="9.75" hidden="1" customHeight="1" x14ac:dyDescent="0.3">
      <c r="B65" s="5" t="s">
        <v>45</v>
      </c>
      <c r="E65" s="81"/>
      <c r="F65" s="83"/>
      <c r="G65" s="83"/>
      <c r="H65" s="83"/>
      <c r="I65" s="83"/>
      <c r="J65" s="84"/>
      <c r="K65" s="85"/>
      <c r="L65" s="85"/>
    </row>
    <row r="66" spans="1:17" ht="4.5" hidden="1" customHeight="1" x14ac:dyDescent="0.3">
      <c r="A66" s="81"/>
      <c r="B66" s="82"/>
      <c r="C66" s="81"/>
      <c r="D66" s="81"/>
      <c r="E66" s="81"/>
      <c r="F66" s="83"/>
      <c r="G66" s="83"/>
      <c r="H66" s="83"/>
      <c r="I66" s="83"/>
      <c r="J66" s="84"/>
      <c r="K66" s="85"/>
      <c r="L66" s="85"/>
    </row>
    <row r="67" spans="1:17" ht="3" hidden="1" customHeight="1" x14ac:dyDescent="0.25">
      <c r="N67" s="14"/>
      <c r="O67" s="14"/>
    </row>
    <row r="68" spans="1:17" ht="10.5" hidden="1" customHeight="1" x14ac:dyDescent="0.25">
      <c r="A68" s="1031" t="s">
        <v>75</v>
      </c>
      <c r="B68" s="1031"/>
      <c r="C68" s="1031"/>
      <c r="D68" s="1031"/>
      <c r="E68" s="1031"/>
      <c r="F68" s="1031"/>
      <c r="G68" s="1031"/>
      <c r="H68" s="1031"/>
      <c r="I68" s="1031"/>
      <c r="J68" s="1031"/>
      <c r="K68" s="1031"/>
      <c r="L68" s="1031"/>
      <c r="M68" s="1031"/>
      <c r="N68" s="1031"/>
      <c r="O68" s="1031"/>
      <c r="P68" s="1031"/>
      <c r="Q68" s="1031"/>
    </row>
    <row r="69" spans="1:17" ht="2.25" hidden="1" customHeight="1" thickBot="1" x14ac:dyDescent="0.3"/>
    <row r="70" spans="1:17" ht="16.5" hidden="1" thickBot="1" x14ac:dyDescent="0.3">
      <c r="A70" s="1068" t="s">
        <v>129</v>
      </c>
      <c r="B70" s="1069"/>
      <c r="C70" s="1069"/>
      <c r="D70" s="1069"/>
      <c r="E70" s="1069"/>
      <c r="F70" s="1069"/>
      <c r="G70" s="1069"/>
      <c r="H70" s="1069"/>
      <c r="I70" s="1069"/>
      <c r="J70" s="1069"/>
      <c r="K70" s="1069"/>
      <c r="L70" s="1070"/>
      <c r="M70" s="14"/>
      <c r="O70" s="7"/>
      <c r="P70" s="7"/>
    </row>
    <row r="71" spans="1:17" ht="14.25" hidden="1" customHeight="1" thickBot="1" x14ac:dyDescent="0.3">
      <c r="A71" s="1103" t="s">
        <v>1</v>
      </c>
      <c r="B71" s="1071" t="s">
        <v>46</v>
      </c>
      <c r="C71" s="161"/>
      <c r="D71" s="1105" t="s">
        <v>795</v>
      </c>
      <c r="E71" s="1105"/>
      <c r="F71" s="1106"/>
      <c r="G71" s="1083" t="s">
        <v>798</v>
      </c>
      <c r="H71" s="1085" t="s">
        <v>77</v>
      </c>
      <c r="I71" s="1054" t="s">
        <v>78</v>
      </c>
      <c r="J71" s="1054" t="s">
        <v>79</v>
      </c>
      <c r="K71" s="1054" t="s">
        <v>80</v>
      </c>
      <c r="L71" s="1109" t="s">
        <v>784</v>
      </c>
    </row>
    <row r="72" spans="1:17" ht="28.5" hidden="1" customHeight="1" thickBot="1" x14ac:dyDescent="0.3">
      <c r="A72" s="1104"/>
      <c r="B72" s="1072"/>
      <c r="C72" s="167" t="s">
        <v>47</v>
      </c>
      <c r="D72" s="168" t="s">
        <v>796</v>
      </c>
      <c r="E72" s="168" t="s">
        <v>797</v>
      </c>
      <c r="F72" s="169" t="s">
        <v>48</v>
      </c>
      <c r="G72" s="1084"/>
      <c r="H72" s="1086"/>
      <c r="I72" s="1055"/>
      <c r="J72" s="1055"/>
      <c r="K72" s="1055"/>
      <c r="L72" s="1110"/>
      <c r="N72" t="s">
        <v>794</v>
      </c>
    </row>
    <row r="73" spans="1:17" hidden="1" x14ac:dyDescent="0.25">
      <c r="A73" s="56" t="s">
        <v>130</v>
      </c>
      <c r="B73" s="162"/>
      <c r="C73" s="163"/>
      <c r="D73" s="164"/>
      <c r="E73" s="165"/>
      <c r="F73" s="166">
        <f>E73+D73+C73</f>
        <v>0</v>
      </c>
      <c r="G73" s="159"/>
      <c r="H73" s="35"/>
      <c r="I73" s="170" t="e">
        <f>SUM(H73*$N$73)</f>
        <v>#REF!</v>
      </c>
      <c r="J73" s="171">
        <f>IFERROR(SUM(F73/G73)*100,0)</f>
        <v>0</v>
      </c>
      <c r="K73" s="172">
        <f>IFERROR(SUM(G73/F73),0)</f>
        <v>0</v>
      </c>
      <c r="L73" s="58"/>
      <c r="N73" t="e">
        <f>VLOOKUP(#REF!,Mes!A1:B12,2,0)</f>
        <v>#REF!</v>
      </c>
    </row>
    <row r="74" spans="1:17" hidden="1" x14ac:dyDescent="0.25">
      <c r="A74" s="56" t="s">
        <v>131</v>
      </c>
      <c r="B74" s="157"/>
      <c r="C74" s="163"/>
      <c r="D74" s="164"/>
      <c r="E74" s="165"/>
      <c r="F74" s="100">
        <f t="shared" ref="F74:F92" si="2">E74+D74+C74</f>
        <v>0</v>
      </c>
      <c r="G74" s="159"/>
      <c r="H74" s="35"/>
      <c r="I74" s="170" t="e">
        <f t="shared" ref="I74:I92" si="3">SUM(H74*$N$73)</f>
        <v>#REF!</v>
      </c>
      <c r="J74" s="171">
        <f t="shared" ref="J74:J92" si="4">IFERROR(SUM(F74/G74)*100,0)</f>
        <v>0</v>
      </c>
      <c r="K74" s="172">
        <f t="shared" ref="K74:K92" si="5">IFERROR(SUM(G74/F74),0)</f>
        <v>0</v>
      </c>
      <c r="L74" s="58"/>
    </row>
    <row r="75" spans="1:17" hidden="1" x14ac:dyDescent="0.25">
      <c r="A75" s="57" t="s">
        <v>132</v>
      </c>
      <c r="B75" s="157"/>
      <c r="C75" s="163"/>
      <c r="D75" s="164"/>
      <c r="E75" s="165"/>
      <c r="F75" s="100">
        <f t="shared" si="2"/>
        <v>0</v>
      </c>
      <c r="G75" s="159"/>
      <c r="H75" s="35"/>
      <c r="I75" s="170" t="e">
        <f t="shared" si="3"/>
        <v>#REF!</v>
      </c>
      <c r="J75" s="171">
        <f t="shared" si="4"/>
        <v>0</v>
      </c>
      <c r="K75" s="172">
        <f t="shared" si="5"/>
        <v>0</v>
      </c>
      <c r="L75" s="58"/>
    </row>
    <row r="76" spans="1:17" hidden="1" x14ac:dyDescent="0.25">
      <c r="A76" s="56" t="s">
        <v>133</v>
      </c>
      <c r="B76" s="157"/>
      <c r="C76" s="163"/>
      <c r="D76" s="164"/>
      <c r="E76" s="165"/>
      <c r="F76" s="100">
        <f t="shared" si="2"/>
        <v>0</v>
      </c>
      <c r="G76" s="159"/>
      <c r="H76" s="35"/>
      <c r="I76" s="170" t="e">
        <f t="shared" si="3"/>
        <v>#REF!</v>
      </c>
      <c r="J76" s="171">
        <f t="shared" si="4"/>
        <v>0</v>
      </c>
      <c r="K76" s="172">
        <f t="shared" si="5"/>
        <v>0</v>
      </c>
      <c r="L76" s="58"/>
    </row>
    <row r="77" spans="1:17" hidden="1" x14ac:dyDescent="0.25">
      <c r="A77" s="56" t="s">
        <v>134</v>
      </c>
      <c r="B77" s="157"/>
      <c r="C77" s="163"/>
      <c r="D77" s="164"/>
      <c r="E77" s="165"/>
      <c r="F77" s="100">
        <f t="shared" si="2"/>
        <v>0</v>
      </c>
      <c r="G77" s="159"/>
      <c r="H77" s="35"/>
      <c r="I77" s="170" t="e">
        <f t="shared" si="3"/>
        <v>#REF!</v>
      </c>
      <c r="J77" s="171">
        <f t="shared" si="4"/>
        <v>0</v>
      </c>
      <c r="K77" s="172">
        <f t="shared" si="5"/>
        <v>0</v>
      </c>
      <c r="L77" s="58"/>
    </row>
    <row r="78" spans="1:17" hidden="1" x14ac:dyDescent="0.25">
      <c r="A78" s="56" t="s">
        <v>135</v>
      </c>
      <c r="B78" s="157"/>
      <c r="C78" s="163"/>
      <c r="D78" s="164"/>
      <c r="E78" s="165"/>
      <c r="F78" s="100">
        <f t="shared" si="2"/>
        <v>0</v>
      </c>
      <c r="G78" s="159"/>
      <c r="H78" s="35"/>
      <c r="I78" s="170" t="e">
        <f t="shared" si="3"/>
        <v>#REF!</v>
      </c>
      <c r="J78" s="171">
        <f t="shared" si="4"/>
        <v>0</v>
      </c>
      <c r="K78" s="172">
        <f t="shared" si="5"/>
        <v>0</v>
      </c>
      <c r="L78" s="58"/>
    </row>
    <row r="79" spans="1:17" hidden="1" x14ac:dyDescent="0.25">
      <c r="A79" s="56" t="s">
        <v>136</v>
      </c>
      <c r="B79" s="157"/>
      <c r="C79" s="163"/>
      <c r="D79" s="164"/>
      <c r="E79" s="165"/>
      <c r="F79" s="100">
        <f t="shared" si="2"/>
        <v>0</v>
      </c>
      <c r="G79" s="159"/>
      <c r="H79" s="35"/>
      <c r="I79" s="170" t="e">
        <f t="shared" si="3"/>
        <v>#REF!</v>
      </c>
      <c r="J79" s="171">
        <f t="shared" si="4"/>
        <v>0</v>
      </c>
      <c r="K79" s="172">
        <f t="shared" si="5"/>
        <v>0</v>
      </c>
      <c r="L79" s="58"/>
    </row>
    <row r="80" spans="1:17" hidden="1" x14ac:dyDescent="0.25">
      <c r="A80" s="56" t="s">
        <v>137</v>
      </c>
      <c r="B80" s="157"/>
      <c r="C80" s="163"/>
      <c r="D80" s="164"/>
      <c r="E80" s="165"/>
      <c r="F80" s="100">
        <f t="shared" si="2"/>
        <v>0</v>
      </c>
      <c r="G80" s="159"/>
      <c r="H80" s="35"/>
      <c r="I80" s="170" t="e">
        <f t="shared" si="3"/>
        <v>#REF!</v>
      </c>
      <c r="J80" s="171">
        <f t="shared" si="4"/>
        <v>0</v>
      </c>
      <c r="K80" s="172">
        <f t="shared" si="5"/>
        <v>0</v>
      </c>
      <c r="L80" s="58"/>
    </row>
    <row r="81" spans="1:18" hidden="1" x14ac:dyDescent="0.25">
      <c r="A81" s="56" t="s">
        <v>138</v>
      </c>
      <c r="B81" s="157"/>
      <c r="C81" s="163"/>
      <c r="D81" s="164"/>
      <c r="E81" s="165"/>
      <c r="F81" s="100">
        <f t="shared" si="2"/>
        <v>0</v>
      </c>
      <c r="G81" s="159"/>
      <c r="H81" s="35"/>
      <c r="I81" s="170" t="e">
        <f t="shared" si="3"/>
        <v>#REF!</v>
      </c>
      <c r="J81" s="171">
        <f t="shared" si="4"/>
        <v>0</v>
      </c>
      <c r="K81" s="172">
        <f t="shared" si="5"/>
        <v>0</v>
      </c>
      <c r="L81" s="58"/>
    </row>
    <row r="82" spans="1:18" hidden="1" x14ac:dyDescent="0.25">
      <c r="A82" s="56" t="s">
        <v>139</v>
      </c>
      <c r="B82" s="157"/>
      <c r="C82" s="163"/>
      <c r="D82" s="164"/>
      <c r="E82" s="165"/>
      <c r="F82" s="100">
        <f t="shared" si="2"/>
        <v>0</v>
      </c>
      <c r="G82" s="159"/>
      <c r="H82" s="35"/>
      <c r="I82" s="170" t="e">
        <f t="shared" si="3"/>
        <v>#REF!</v>
      </c>
      <c r="J82" s="171">
        <f t="shared" si="4"/>
        <v>0</v>
      </c>
      <c r="K82" s="172">
        <f t="shared" si="5"/>
        <v>0</v>
      </c>
      <c r="L82" s="58"/>
    </row>
    <row r="83" spans="1:18" hidden="1" x14ac:dyDescent="0.25">
      <c r="A83" s="56" t="s">
        <v>140</v>
      </c>
      <c r="B83" s="157"/>
      <c r="C83" s="163"/>
      <c r="D83" s="164"/>
      <c r="E83" s="165"/>
      <c r="F83" s="100">
        <f t="shared" si="2"/>
        <v>0</v>
      </c>
      <c r="G83" s="159"/>
      <c r="H83" s="35"/>
      <c r="I83" s="170" t="e">
        <f t="shared" si="3"/>
        <v>#REF!</v>
      </c>
      <c r="J83" s="171">
        <f t="shared" si="4"/>
        <v>0</v>
      </c>
      <c r="K83" s="172">
        <f t="shared" si="5"/>
        <v>0</v>
      </c>
      <c r="L83" s="58"/>
    </row>
    <row r="84" spans="1:18" hidden="1" x14ac:dyDescent="0.25">
      <c r="A84" s="57" t="s">
        <v>141</v>
      </c>
      <c r="B84" s="157"/>
      <c r="C84" s="163"/>
      <c r="D84" s="164"/>
      <c r="E84" s="165"/>
      <c r="F84" s="100">
        <f t="shared" si="2"/>
        <v>0</v>
      </c>
      <c r="G84" s="159"/>
      <c r="H84" s="35"/>
      <c r="I84" s="170" t="e">
        <f t="shared" si="3"/>
        <v>#REF!</v>
      </c>
      <c r="J84" s="171">
        <f t="shared" si="4"/>
        <v>0</v>
      </c>
      <c r="K84" s="172">
        <f t="shared" si="5"/>
        <v>0</v>
      </c>
      <c r="L84" s="58"/>
    </row>
    <row r="85" spans="1:18" hidden="1" x14ac:dyDescent="0.25">
      <c r="A85" s="56" t="s">
        <v>142</v>
      </c>
      <c r="B85" s="157"/>
      <c r="C85" s="163"/>
      <c r="D85" s="164"/>
      <c r="E85" s="165"/>
      <c r="F85" s="100">
        <f t="shared" si="2"/>
        <v>0</v>
      </c>
      <c r="G85" s="159"/>
      <c r="H85" s="35"/>
      <c r="I85" s="170" t="e">
        <f t="shared" si="3"/>
        <v>#REF!</v>
      </c>
      <c r="J85" s="171">
        <f t="shared" si="4"/>
        <v>0</v>
      </c>
      <c r="K85" s="172">
        <f t="shared" si="5"/>
        <v>0</v>
      </c>
      <c r="L85" s="58"/>
    </row>
    <row r="86" spans="1:18" hidden="1" x14ac:dyDescent="0.25">
      <c r="A86" s="56" t="s">
        <v>143</v>
      </c>
      <c r="B86" s="157"/>
      <c r="C86" s="163"/>
      <c r="D86" s="164"/>
      <c r="E86" s="165"/>
      <c r="F86" s="100">
        <f t="shared" si="2"/>
        <v>0</v>
      </c>
      <c r="G86" s="159"/>
      <c r="H86" s="35"/>
      <c r="I86" s="170" t="e">
        <f t="shared" si="3"/>
        <v>#REF!</v>
      </c>
      <c r="J86" s="171">
        <f t="shared" si="4"/>
        <v>0</v>
      </c>
      <c r="K86" s="172">
        <f t="shared" si="5"/>
        <v>0</v>
      </c>
      <c r="L86" s="58"/>
    </row>
    <row r="87" spans="1:18" hidden="1" x14ac:dyDescent="0.25">
      <c r="A87" s="56" t="s">
        <v>144</v>
      </c>
      <c r="B87" s="157"/>
      <c r="C87" s="163"/>
      <c r="D87" s="164"/>
      <c r="E87" s="165"/>
      <c r="F87" s="100">
        <f t="shared" si="2"/>
        <v>0</v>
      </c>
      <c r="G87" s="159"/>
      <c r="H87" s="35"/>
      <c r="I87" s="170" t="e">
        <f t="shared" si="3"/>
        <v>#REF!</v>
      </c>
      <c r="J87" s="171">
        <f t="shared" si="4"/>
        <v>0</v>
      </c>
      <c r="K87" s="172">
        <f t="shared" si="5"/>
        <v>0</v>
      </c>
      <c r="L87" s="58"/>
    </row>
    <row r="88" spans="1:18" hidden="1" x14ac:dyDescent="0.25">
      <c r="A88" s="56" t="s">
        <v>145</v>
      </c>
      <c r="B88" s="157"/>
      <c r="C88" s="163"/>
      <c r="D88" s="164"/>
      <c r="E88" s="165"/>
      <c r="F88" s="100">
        <f t="shared" si="2"/>
        <v>0</v>
      </c>
      <c r="G88" s="159"/>
      <c r="H88" s="35"/>
      <c r="I88" s="170" t="e">
        <f t="shared" si="3"/>
        <v>#REF!</v>
      </c>
      <c r="J88" s="171">
        <f t="shared" si="4"/>
        <v>0</v>
      </c>
      <c r="K88" s="172">
        <f t="shared" si="5"/>
        <v>0</v>
      </c>
      <c r="L88" s="58"/>
    </row>
    <row r="89" spans="1:18" hidden="1" x14ac:dyDescent="0.25">
      <c r="A89" s="56" t="s">
        <v>146</v>
      </c>
      <c r="B89" s="157"/>
      <c r="C89" s="163"/>
      <c r="D89" s="164"/>
      <c r="E89" s="165"/>
      <c r="F89" s="100">
        <f t="shared" si="2"/>
        <v>0</v>
      </c>
      <c r="G89" s="159"/>
      <c r="H89" s="35"/>
      <c r="I89" s="170" t="e">
        <f t="shared" si="3"/>
        <v>#REF!</v>
      </c>
      <c r="J89" s="171">
        <f t="shared" si="4"/>
        <v>0</v>
      </c>
      <c r="K89" s="172">
        <f t="shared" si="5"/>
        <v>0</v>
      </c>
      <c r="L89" s="58"/>
    </row>
    <row r="90" spans="1:18" hidden="1" x14ac:dyDescent="0.25">
      <c r="A90" s="56" t="s">
        <v>147</v>
      </c>
      <c r="B90" s="157"/>
      <c r="C90" s="163"/>
      <c r="D90" s="164"/>
      <c r="E90" s="165"/>
      <c r="F90" s="100">
        <f t="shared" si="2"/>
        <v>0</v>
      </c>
      <c r="G90" s="159"/>
      <c r="H90" s="35"/>
      <c r="I90" s="170" t="e">
        <f t="shared" si="3"/>
        <v>#REF!</v>
      </c>
      <c r="J90" s="171">
        <f t="shared" si="4"/>
        <v>0</v>
      </c>
      <c r="K90" s="172">
        <f t="shared" si="5"/>
        <v>0</v>
      </c>
      <c r="L90" s="58"/>
    </row>
    <row r="91" spans="1:18" hidden="1" x14ac:dyDescent="0.25">
      <c r="A91" s="56" t="s">
        <v>148</v>
      </c>
      <c r="B91" s="157"/>
      <c r="C91" s="163"/>
      <c r="D91" s="164"/>
      <c r="E91" s="165"/>
      <c r="F91" s="100">
        <f t="shared" si="2"/>
        <v>0</v>
      </c>
      <c r="G91" s="159"/>
      <c r="H91" s="35"/>
      <c r="I91" s="170" t="e">
        <f t="shared" si="3"/>
        <v>#REF!</v>
      </c>
      <c r="J91" s="171">
        <f t="shared" si="4"/>
        <v>0</v>
      </c>
      <c r="K91" s="172">
        <f t="shared" si="5"/>
        <v>0</v>
      </c>
      <c r="L91" s="58"/>
    </row>
    <row r="92" spans="1:18" hidden="1" x14ac:dyDescent="0.25">
      <c r="A92" s="56" t="s">
        <v>149</v>
      </c>
      <c r="B92" s="157"/>
      <c r="C92" s="163"/>
      <c r="D92" s="164"/>
      <c r="E92" s="165"/>
      <c r="F92" s="100">
        <f t="shared" si="2"/>
        <v>0</v>
      </c>
      <c r="G92" s="159"/>
      <c r="H92" s="35"/>
      <c r="I92" s="170" t="e">
        <f t="shared" si="3"/>
        <v>#REF!</v>
      </c>
      <c r="J92" s="171">
        <f t="shared" si="4"/>
        <v>0</v>
      </c>
      <c r="K92" s="172">
        <f t="shared" si="5"/>
        <v>0</v>
      </c>
      <c r="L92" s="58"/>
    </row>
    <row r="93" spans="1:18" ht="15.75" hidden="1" thickBot="1" x14ac:dyDescent="0.3">
      <c r="A93" s="102" t="s">
        <v>6</v>
      </c>
      <c r="B93" s="158">
        <f t="shared" ref="B93:L93" si="6">SUM(B73:B92)</f>
        <v>0</v>
      </c>
      <c r="C93" s="104">
        <f t="shared" si="6"/>
        <v>0</v>
      </c>
      <c r="D93" s="103">
        <f t="shared" si="6"/>
        <v>0</v>
      </c>
      <c r="E93" s="103">
        <f t="shared" si="6"/>
        <v>0</v>
      </c>
      <c r="F93" s="103">
        <f t="shared" si="6"/>
        <v>0</v>
      </c>
      <c r="G93" s="160">
        <f t="shared" si="6"/>
        <v>0</v>
      </c>
      <c r="H93" s="103">
        <f t="shared" si="6"/>
        <v>0</v>
      </c>
      <c r="I93" s="103" t="e">
        <f t="shared" si="6"/>
        <v>#REF!</v>
      </c>
      <c r="J93" s="103">
        <f t="shared" si="6"/>
        <v>0</v>
      </c>
      <c r="K93" s="103">
        <f t="shared" si="6"/>
        <v>0</v>
      </c>
      <c r="L93" s="101">
        <f t="shared" si="6"/>
        <v>0</v>
      </c>
    </row>
    <row r="94" spans="1:18" hidden="1" x14ac:dyDescent="0.2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10"/>
      <c r="N94" s="10"/>
      <c r="O94" s="6"/>
      <c r="P94" s="6"/>
      <c r="Q94" s="6"/>
    </row>
    <row r="95" spans="1:18" ht="16.5" hidden="1" thickBot="1" x14ac:dyDescent="0.3">
      <c r="A95" s="1059" t="s">
        <v>734</v>
      </c>
      <c r="B95" s="1059"/>
      <c r="C95" s="1059"/>
      <c r="D95" s="1059"/>
      <c r="E95" s="1059"/>
      <c r="F95" s="1059"/>
      <c r="G95" s="1059"/>
      <c r="H95" s="1059"/>
      <c r="I95" s="1059"/>
      <c r="J95" s="1059"/>
      <c r="K95" s="1059"/>
      <c r="L95" s="66"/>
      <c r="M95" s="66"/>
      <c r="N95" s="55"/>
      <c r="O95" s="55"/>
      <c r="P95" s="55"/>
      <c r="Q95" s="55"/>
      <c r="R95" s="6"/>
    </row>
    <row r="96" spans="1:18" ht="15.75" hidden="1" customHeight="1" x14ac:dyDescent="0.25">
      <c r="A96" s="1116" t="s">
        <v>735</v>
      </c>
      <c r="B96" s="1117"/>
      <c r="C96" s="1073" t="s">
        <v>733</v>
      </c>
      <c r="D96" s="1074"/>
      <c r="E96" s="1074"/>
      <c r="F96" s="1074"/>
      <c r="G96" s="1074"/>
      <c r="H96" s="1074"/>
      <c r="I96" s="1074"/>
      <c r="J96" s="1075"/>
      <c r="K96" s="69"/>
      <c r="L96" s="64"/>
      <c r="M96" s="64"/>
      <c r="N96" s="65"/>
      <c r="O96" s="6"/>
      <c r="P96" s="6"/>
      <c r="Q96" s="6"/>
      <c r="R96" s="6"/>
    </row>
    <row r="97" spans="1:18" ht="15.75" hidden="1" thickBot="1" x14ac:dyDescent="0.3">
      <c r="A97" s="1118"/>
      <c r="B97" s="1119"/>
      <c r="C97" s="87" t="s">
        <v>161</v>
      </c>
      <c r="D97" s="88" t="s">
        <v>49</v>
      </c>
      <c r="E97" s="88" t="s">
        <v>50</v>
      </c>
      <c r="F97" s="88" t="s">
        <v>51</v>
      </c>
      <c r="G97" s="88" t="s">
        <v>52</v>
      </c>
      <c r="H97" s="88" t="s">
        <v>53</v>
      </c>
      <c r="I97" s="89" t="s">
        <v>54</v>
      </c>
      <c r="J97" s="90" t="s">
        <v>162</v>
      </c>
      <c r="K97" s="95" t="s">
        <v>6</v>
      </c>
      <c r="L97" s="6"/>
      <c r="M97" s="6"/>
      <c r="N97" s="6"/>
      <c r="O97" s="6"/>
      <c r="P97" s="6"/>
      <c r="Q97" s="6"/>
      <c r="R97" s="6"/>
    </row>
    <row r="98" spans="1:18" hidden="1" x14ac:dyDescent="0.25">
      <c r="A98" s="1076" t="s">
        <v>41</v>
      </c>
      <c r="B98" s="72" t="s">
        <v>731</v>
      </c>
      <c r="C98" s="73"/>
      <c r="D98" s="74"/>
      <c r="E98" s="74"/>
      <c r="F98" s="74"/>
      <c r="G98" s="74"/>
      <c r="H98" s="74"/>
      <c r="I98" s="74"/>
      <c r="J98" s="61"/>
      <c r="K98" s="137">
        <f t="shared" ref="K98:K106" si="7">SUM(J98+I98+H98+G98+F98+E98+D98+C98)</f>
        <v>0</v>
      </c>
      <c r="L98" s="6"/>
      <c r="M98" s="6"/>
      <c r="N98" s="6"/>
      <c r="O98" s="6"/>
      <c r="P98" s="6"/>
      <c r="Q98" s="6"/>
      <c r="R98" s="6"/>
    </row>
    <row r="99" spans="1:18" hidden="1" x14ac:dyDescent="0.25">
      <c r="A99" s="1077"/>
      <c r="B99" s="68" t="s">
        <v>730</v>
      </c>
      <c r="C99" s="70"/>
      <c r="D99" s="67"/>
      <c r="E99" s="67"/>
      <c r="F99" s="67"/>
      <c r="G99" s="67"/>
      <c r="H99" s="67"/>
      <c r="I99" s="67"/>
      <c r="J99" s="71"/>
      <c r="K99" s="138">
        <f t="shared" si="7"/>
        <v>0</v>
      </c>
    </row>
    <row r="100" spans="1:18" ht="15.75" hidden="1" thickBot="1" x14ac:dyDescent="0.3">
      <c r="A100" s="1078"/>
      <c r="B100" s="91" t="s">
        <v>6</v>
      </c>
      <c r="C100" s="92">
        <f>SUM(C98+C99)</f>
        <v>0</v>
      </c>
      <c r="D100" s="93">
        <f t="shared" ref="D100:J100" si="8">SUM(D98+D99)</f>
        <v>0</v>
      </c>
      <c r="E100" s="93">
        <f t="shared" si="8"/>
        <v>0</v>
      </c>
      <c r="F100" s="93">
        <f t="shared" si="8"/>
        <v>0</v>
      </c>
      <c r="G100" s="93">
        <f t="shared" si="8"/>
        <v>0</v>
      </c>
      <c r="H100" s="93">
        <f t="shared" si="8"/>
        <v>0</v>
      </c>
      <c r="I100" s="93">
        <f t="shared" si="8"/>
        <v>0</v>
      </c>
      <c r="J100" s="94">
        <f t="shared" si="8"/>
        <v>0</v>
      </c>
      <c r="K100" s="139">
        <f t="shared" si="7"/>
        <v>0</v>
      </c>
    </row>
    <row r="101" spans="1:18" ht="15.75" hidden="1" thickBot="1" x14ac:dyDescent="0.3">
      <c r="A101" s="141"/>
      <c r="B101" s="133" t="s">
        <v>729</v>
      </c>
      <c r="C101" s="134"/>
      <c r="D101" s="135"/>
      <c r="E101" s="135"/>
      <c r="F101" s="135"/>
      <c r="G101" s="135"/>
      <c r="H101" s="135"/>
      <c r="I101" s="135"/>
      <c r="J101" s="136"/>
      <c r="K101" s="140">
        <f t="shared" si="7"/>
        <v>0</v>
      </c>
    </row>
    <row r="102" spans="1:18" hidden="1" x14ac:dyDescent="0.25">
      <c r="A102" s="1060" t="s">
        <v>55</v>
      </c>
      <c r="B102" s="60" t="s">
        <v>728</v>
      </c>
      <c r="C102" s="73"/>
      <c r="D102" s="74"/>
      <c r="E102" s="74"/>
      <c r="F102" s="74"/>
      <c r="G102" s="74"/>
      <c r="H102" s="74"/>
      <c r="I102" s="74"/>
      <c r="J102" s="61"/>
      <c r="K102" s="137">
        <f t="shared" si="7"/>
        <v>0</v>
      </c>
    </row>
    <row r="103" spans="1:18" hidden="1" x14ac:dyDescent="0.25">
      <c r="A103" s="1061"/>
      <c r="B103" s="131" t="s">
        <v>727</v>
      </c>
      <c r="C103" s="70"/>
      <c r="D103" s="67"/>
      <c r="E103" s="67"/>
      <c r="F103" s="67"/>
      <c r="G103" s="67"/>
      <c r="H103" s="67"/>
      <c r="I103" s="67"/>
      <c r="J103" s="71"/>
      <c r="K103" s="138">
        <f t="shared" si="7"/>
        <v>0</v>
      </c>
    </row>
    <row r="104" spans="1:18" ht="15.75" hidden="1" thickBot="1" x14ac:dyDescent="0.3">
      <c r="A104" s="1062"/>
      <c r="B104" s="132" t="s">
        <v>6</v>
      </c>
      <c r="C104" s="96">
        <f>C103+C102</f>
        <v>0</v>
      </c>
      <c r="D104" s="97">
        <f t="shared" ref="D104:J104" si="9">D103+D102</f>
        <v>0</v>
      </c>
      <c r="E104" s="97">
        <f t="shared" si="9"/>
        <v>0</v>
      </c>
      <c r="F104" s="97">
        <f t="shared" si="9"/>
        <v>0</v>
      </c>
      <c r="G104" s="97">
        <f t="shared" si="9"/>
        <v>0</v>
      </c>
      <c r="H104" s="97">
        <f t="shared" si="9"/>
        <v>0</v>
      </c>
      <c r="I104" s="97">
        <f t="shared" si="9"/>
        <v>0</v>
      </c>
      <c r="J104" s="98">
        <f t="shared" si="9"/>
        <v>0</v>
      </c>
      <c r="K104" s="139">
        <f t="shared" si="7"/>
        <v>0</v>
      </c>
      <c r="R104" s="18"/>
    </row>
    <row r="105" spans="1:18" hidden="1" x14ac:dyDescent="0.25">
      <c r="A105" s="75"/>
      <c r="B105" s="72" t="s">
        <v>726</v>
      </c>
      <c r="C105" s="73"/>
      <c r="D105" s="74"/>
      <c r="E105" s="74"/>
      <c r="F105" s="74"/>
      <c r="G105" s="74"/>
      <c r="H105" s="74"/>
      <c r="I105" s="74"/>
      <c r="J105" s="61"/>
      <c r="K105" s="137">
        <f t="shared" si="7"/>
        <v>0</v>
      </c>
    </row>
    <row r="106" spans="1:18" ht="15.75" hidden="1" thickBot="1" x14ac:dyDescent="0.3">
      <c r="A106" s="76"/>
      <c r="B106" s="77" t="s">
        <v>732</v>
      </c>
      <c r="C106" s="32"/>
      <c r="D106" s="63"/>
      <c r="E106" s="63"/>
      <c r="F106" s="63"/>
      <c r="G106" s="63"/>
      <c r="H106" s="63"/>
      <c r="I106" s="63"/>
      <c r="J106" s="62"/>
      <c r="K106" s="139">
        <f t="shared" si="7"/>
        <v>0</v>
      </c>
    </row>
    <row r="107" spans="1:18" ht="15.75" hidden="1" thickBo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8" ht="15.75" hidden="1" x14ac:dyDescent="0.25">
      <c r="A108" s="1128" t="s">
        <v>56</v>
      </c>
      <c r="B108" s="1129"/>
      <c r="C108" s="1129"/>
      <c r="D108" s="1129"/>
      <c r="E108" s="1129"/>
      <c r="F108" s="1129"/>
      <c r="G108" s="1130"/>
      <c r="H108" s="66"/>
      <c r="I108" s="66"/>
      <c r="J108" s="66"/>
      <c r="K108" s="66"/>
      <c r="L108" s="66"/>
      <c r="M108" s="66"/>
      <c r="Q108" t="s">
        <v>38</v>
      </c>
    </row>
    <row r="109" spans="1:18" hidden="1" x14ac:dyDescent="0.25">
      <c r="A109" s="1029" t="s">
        <v>57</v>
      </c>
      <c r="B109" s="1030"/>
      <c r="C109" s="1030"/>
      <c r="D109" s="1030"/>
      <c r="E109" s="1030"/>
      <c r="F109" s="1121"/>
      <c r="G109" s="1122"/>
      <c r="H109" s="54"/>
      <c r="I109" s="54"/>
      <c r="J109" s="54"/>
      <c r="K109" s="54"/>
      <c r="L109" s="54"/>
      <c r="M109" s="6"/>
    </row>
    <row r="110" spans="1:18" hidden="1" x14ac:dyDescent="0.25">
      <c r="A110" s="1029" t="s">
        <v>58</v>
      </c>
      <c r="B110" s="1030"/>
      <c r="C110" s="1030"/>
      <c r="D110" s="1030"/>
      <c r="E110" s="1030"/>
      <c r="F110" s="1121"/>
      <c r="G110" s="1122"/>
      <c r="H110" s="54"/>
      <c r="I110" s="54"/>
      <c r="J110" s="54"/>
      <c r="K110" s="54"/>
      <c r="L110" s="54"/>
      <c r="M110" s="6"/>
    </row>
    <row r="111" spans="1:18" hidden="1" x14ac:dyDescent="0.25">
      <c r="A111" s="1029" t="s">
        <v>59</v>
      </c>
      <c r="B111" s="1030"/>
      <c r="C111" s="1030"/>
      <c r="D111" s="1030"/>
      <c r="E111" s="1030"/>
      <c r="F111" s="1121"/>
      <c r="G111" s="1122"/>
      <c r="H111" s="54"/>
      <c r="I111" s="54"/>
      <c r="J111" s="54"/>
      <c r="K111" s="54"/>
      <c r="L111" s="54"/>
      <c r="M111" s="6"/>
    </row>
    <row r="112" spans="1:18" hidden="1" x14ac:dyDescent="0.25">
      <c r="A112" s="1029" t="s">
        <v>60</v>
      </c>
      <c r="B112" s="1030"/>
      <c r="C112" s="1030"/>
      <c r="D112" s="1030"/>
      <c r="E112" s="1030"/>
      <c r="F112" s="1079"/>
      <c r="G112" s="1080"/>
      <c r="H112" s="54"/>
      <c r="I112" s="54"/>
      <c r="J112" s="54"/>
      <c r="K112" s="54"/>
      <c r="L112" s="54"/>
      <c r="M112" s="6"/>
    </row>
    <row r="113" spans="1:13" hidden="1" x14ac:dyDescent="0.25">
      <c r="A113" s="1029" t="s">
        <v>61</v>
      </c>
      <c r="B113" s="1030"/>
      <c r="C113" s="1030"/>
      <c r="D113" s="1030"/>
      <c r="E113" s="1030"/>
      <c r="F113" s="1079"/>
      <c r="G113" s="1080"/>
      <c r="H113" s="54"/>
      <c r="I113" s="54"/>
      <c r="J113" s="54"/>
      <c r="K113" s="54"/>
      <c r="L113" s="54"/>
      <c r="M113" s="6"/>
    </row>
    <row r="114" spans="1:13" hidden="1" x14ac:dyDescent="0.25">
      <c r="A114" s="1034" t="s">
        <v>62</v>
      </c>
      <c r="B114" s="1035"/>
      <c r="C114" s="1035"/>
      <c r="D114" s="1035"/>
      <c r="E114" s="1035"/>
      <c r="F114" s="1066">
        <f>SUM(F112+F113)</f>
        <v>0</v>
      </c>
      <c r="G114" s="1067"/>
      <c r="H114" s="47"/>
      <c r="I114" s="47"/>
      <c r="J114" s="47"/>
      <c r="K114" s="47"/>
      <c r="L114" s="47"/>
      <c r="M114" s="6"/>
    </row>
    <row r="115" spans="1:13" hidden="1" x14ac:dyDescent="0.25">
      <c r="A115" s="1029" t="s">
        <v>63</v>
      </c>
      <c r="B115" s="1030"/>
      <c r="C115" s="1030"/>
      <c r="D115" s="1030"/>
      <c r="E115" s="1030"/>
      <c r="F115" s="1079"/>
      <c r="G115" s="1080"/>
      <c r="H115" s="54"/>
      <c r="I115" s="54"/>
      <c r="J115" s="54"/>
      <c r="K115" s="54"/>
      <c r="L115" s="54"/>
      <c r="M115" s="6"/>
    </row>
    <row r="116" spans="1:13" hidden="1" x14ac:dyDescent="0.25">
      <c r="A116" s="1029" t="s">
        <v>64</v>
      </c>
      <c r="B116" s="1030"/>
      <c r="C116" s="1030"/>
      <c r="D116" s="1030"/>
      <c r="E116" s="1030"/>
      <c r="F116" s="1079"/>
      <c r="G116" s="1080"/>
      <c r="H116" s="54"/>
      <c r="I116" s="54"/>
      <c r="J116" s="54"/>
      <c r="K116" s="54"/>
      <c r="L116" s="54"/>
      <c r="M116" s="6"/>
    </row>
    <row r="117" spans="1:13" hidden="1" x14ac:dyDescent="0.25">
      <c r="A117" s="1029" t="s">
        <v>736</v>
      </c>
      <c r="B117" s="1030"/>
      <c r="C117" s="1030"/>
      <c r="D117" s="1030"/>
      <c r="E117" s="1030"/>
      <c r="F117" s="1079"/>
      <c r="G117" s="1080"/>
      <c r="H117" s="54"/>
      <c r="I117" s="54"/>
      <c r="J117" s="54"/>
      <c r="K117" s="54"/>
      <c r="L117" s="54"/>
      <c r="M117" s="6"/>
    </row>
    <row r="118" spans="1:13" hidden="1" x14ac:dyDescent="0.25">
      <c r="A118" s="1029" t="s">
        <v>65</v>
      </c>
      <c r="B118" s="1030"/>
      <c r="C118" s="1030"/>
      <c r="D118" s="1030"/>
      <c r="E118" s="1030"/>
      <c r="F118" s="1079"/>
      <c r="G118" s="1080"/>
      <c r="H118" s="54"/>
      <c r="I118" s="54"/>
      <c r="J118" s="54"/>
      <c r="K118" s="54"/>
      <c r="L118" s="54"/>
      <c r="M118" s="6"/>
    </row>
    <row r="119" spans="1:13" hidden="1" x14ac:dyDescent="0.25">
      <c r="A119" s="1034" t="s">
        <v>66</v>
      </c>
      <c r="B119" s="1035"/>
      <c r="C119" s="1035"/>
      <c r="D119" s="1035"/>
      <c r="E119" s="1035"/>
      <c r="F119" s="1066">
        <f>SUM(F115+F116+F117+F118)</f>
        <v>0</v>
      </c>
      <c r="G119" s="1067"/>
      <c r="H119" s="47"/>
      <c r="I119" s="47"/>
      <c r="J119" s="47"/>
      <c r="K119" s="47"/>
      <c r="L119" s="47"/>
      <c r="M119" s="6"/>
    </row>
    <row r="120" spans="1:13" ht="15.75" hidden="1" thickBot="1" x14ac:dyDescent="0.3">
      <c r="A120" s="1032" t="s">
        <v>67</v>
      </c>
      <c r="B120" s="1033"/>
      <c r="C120" s="1033"/>
      <c r="D120" s="1033"/>
      <c r="E120" s="1033"/>
      <c r="F120" s="1126"/>
      <c r="G120" s="1127"/>
      <c r="H120" s="54"/>
      <c r="I120" s="54"/>
      <c r="J120" s="54"/>
      <c r="K120" s="54"/>
      <c r="L120" s="54"/>
      <c r="M120" s="6"/>
    </row>
    <row r="121" spans="1:13" ht="9.75" hidden="1" customHeight="1" thickBot="1" x14ac:dyDescent="0.3"/>
    <row r="122" spans="1:13" hidden="1" x14ac:dyDescent="0.25">
      <c r="A122" s="1123"/>
      <c r="B122" s="1124"/>
      <c r="C122" s="1124"/>
      <c r="D122" s="1124"/>
      <c r="E122" s="1124"/>
      <c r="F122" s="1125"/>
      <c r="G122" s="1111"/>
      <c r="H122" s="1112"/>
      <c r="I122" s="1112"/>
      <c r="J122" s="1113"/>
    </row>
    <row r="123" spans="1:13" ht="15.75" hidden="1" thickBot="1" x14ac:dyDescent="0.3">
      <c r="A123" s="1063" t="s">
        <v>68</v>
      </c>
      <c r="B123" s="1064"/>
      <c r="C123" s="1064"/>
      <c r="D123" s="1064"/>
      <c r="E123" s="1064"/>
      <c r="F123" s="1065"/>
      <c r="G123" s="1063" t="s">
        <v>69</v>
      </c>
      <c r="H123" s="1064"/>
      <c r="I123" s="1064"/>
      <c r="J123" s="1065"/>
    </row>
    <row r="124" spans="1:13" ht="15.75" hidden="1" thickBot="1" x14ac:dyDescent="0.3">
      <c r="A124" s="86" t="s">
        <v>70</v>
      </c>
      <c r="B124" s="1027"/>
      <c r="C124" s="1027"/>
      <c r="D124" s="1027"/>
      <c r="E124" s="1027"/>
      <c r="F124" s="1027"/>
      <c r="G124" s="1027"/>
      <c r="H124" s="1027"/>
      <c r="I124" s="1027"/>
      <c r="J124" s="1036"/>
    </row>
    <row r="125" spans="1:13" hidden="1" x14ac:dyDescent="0.25">
      <c r="A125" s="1037"/>
      <c r="B125" s="1038"/>
      <c r="C125" s="1038"/>
      <c r="D125" s="1038"/>
      <c r="E125" s="1038"/>
      <c r="F125" s="1039"/>
      <c r="G125" s="1037"/>
      <c r="H125" s="1038"/>
      <c r="I125" s="1038"/>
      <c r="J125" s="1039"/>
    </row>
    <row r="126" spans="1:13" ht="15.75" hidden="1" thickBot="1" x14ac:dyDescent="0.3">
      <c r="A126" s="1048" t="s">
        <v>71</v>
      </c>
      <c r="B126" s="1049"/>
      <c r="C126" s="1049"/>
      <c r="D126" s="1049"/>
      <c r="E126" s="1049"/>
      <c r="F126" s="1050"/>
      <c r="G126" s="1048" t="s">
        <v>72</v>
      </c>
      <c r="H126" s="1049"/>
      <c r="I126" s="1049"/>
      <c r="J126" s="1050"/>
    </row>
    <row r="127" spans="1:13" hidden="1" x14ac:dyDescent="0.25">
      <c r="A127" s="1056" t="s">
        <v>73</v>
      </c>
      <c r="B127" s="1056"/>
      <c r="C127" s="1056"/>
      <c r="D127" s="1056"/>
      <c r="E127" s="1056"/>
      <c r="F127" s="1056"/>
      <c r="G127" s="1056"/>
      <c r="H127" s="1056"/>
      <c r="I127" s="1056"/>
      <c r="J127" s="1056"/>
    </row>
    <row r="128" spans="1:13" x14ac:dyDescent="0.25">
      <c r="K128" s="11"/>
      <c r="L128" s="11"/>
      <c r="M128" s="11"/>
    </row>
    <row r="129" spans="1:18" ht="24" customHeight="1" x14ac:dyDescent="0.25">
      <c r="A129" s="193" t="s">
        <v>802</v>
      </c>
      <c r="B129" s="1051" t="s">
        <v>836</v>
      </c>
      <c r="C129" s="1051"/>
      <c r="D129" s="1051"/>
      <c r="E129" s="1051"/>
      <c r="F129" s="1051"/>
      <c r="G129" s="1051"/>
      <c r="H129" s="1051"/>
    </row>
    <row r="131" spans="1:18" ht="15.75" x14ac:dyDescent="0.25">
      <c r="A131" s="193" t="s">
        <v>803</v>
      </c>
      <c r="B131" s="670" t="s">
        <v>838</v>
      </c>
      <c r="D131" s="1053" t="s">
        <v>805</v>
      </c>
      <c r="E131" s="1053"/>
      <c r="F131" s="1053"/>
      <c r="G131" s="1027" t="s">
        <v>837</v>
      </c>
      <c r="H131" s="1027"/>
      <c r="I131" s="1027"/>
      <c r="J131" s="1027"/>
      <c r="K131" s="1027"/>
      <c r="L131" s="1027"/>
    </row>
    <row r="132" spans="1:18" x14ac:dyDescent="0.25">
      <c r="O132" s="1114"/>
      <c r="P132" s="1114"/>
      <c r="Q132" s="1114"/>
      <c r="R132" s="1114"/>
    </row>
    <row r="133" spans="1:18" ht="15.75" x14ac:dyDescent="0.25">
      <c r="A133" s="193" t="s">
        <v>804</v>
      </c>
      <c r="B133" s="1052" t="s">
        <v>848</v>
      </c>
      <c r="C133" s="1052"/>
      <c r="D133" s="1052"/>
      <c r="E133" s="1052"/>
      <c r="O133" s="1114"/>
      <c r="P133" s="1114"/>
      <c r="Q133" s="1114"/>
      <c r="R133" s="1114"/>
    </row>
    <row r="134" spans="1:18" x14ac:dyDescent="0.25">
      <c r="O134" s="1114"/>
      <c r="P134" s="1114"/>
      <c r="Q134" s="1114"/>
      <c r="R134" s="1114"/>
    </row>
    <row r="135" spans="1:18" ht="15.75" x14ac:dyDescent="0.25">
      <c r="A135" s="193" t="s">
        <v>806</v>
      </c>
      <c r="B135" s="1027" t="s">
        <v>839</v>
      </c>
      <c r="C135" s="1027"/>
      <c r="D135" s="1027"/>
      <c r="E135" s="1027"/>
      <c r="F135" s="1027"/>
      <c r="G135" s="1027"/>
      <c r="H135" s="1027"/>
    </row>
  </sheetData>
  <sheetProtection sheet="1" objects="1" scenarios="1"/>
  <dataConsolidate/>
  <mergeCells count="97">
    <mergeCell ref="O132:R134"/>
    <mergeCell ref="F114:G114"/>
    <mergeCell ref="F109:G109"/>
    <mergeCell ref="F110:G110"/>
    <mergeCell ref="F111:G111"/>
    <mergeCell ref="F112:G112"/>
    <mergeCell ref="F113:G113"/>
    <mergeCell ref="G125:J125"/>
    <mergeCell ref="A122:F122"/>
    <mergeCell ref="F120:G120"/>
    <mergeCell ref="F115:G115"/>
    <mergeCell ref="F116:G116"/>
    <mergeCell ref="A118:E118"/>
    <mergeCell ref="F118:G118"/>
    <mergeCell ref="A115:E115"/>
    <mergeCell ref="G122:J122"/>
    <mergeCell ref="N8:Q9"/>
    <mergeCell ref="N10:Q11"/>
    <mergeCell ref="A109:E109"/>
    <mergeCell ref="A110:E110"/>
    <mergeCell ref="A111:E111"/>
    <mergeCell ref="A112:E112"/>
    <mergeCell ref="A96:B97"/>
    <mergeCell ref="H14:I14"/>
    <mergeCell ref="A108:G108"/>
    <mergeCell ref="L18:L19"/>
    <mergeCell ref="B15:D15"/>
    <mergeCell ref="A71:A72"/>
    <mergeCell ref="D71:F71"/>
    <mergeCell ref="F41:I41"/>
    <mergeCell ref="K71:K72"/>
    <mergeCell ref="L71:L72"/>
    <mergeCell ref="F26:I26"/>
    <mergeCell ref="F29:I29"/>
    <mergeCell ref="F25:I25"/>
    <mergeCell ref="F30:I30"/>
    <mergeCell ref="E14:G14"/>
    <mergeCell ref="F27:I27"/>
    <mergeCell ref="F28:I28"/>
    <mergeCell ref="A18:A19"/>
    <mergeCell ref="D18:D19"/>
    <mergeCell ref="A11:L11"/>
    <mergeCell ref="A12:L12"/>
    <mergeCell ref="G71:G72"/>
    <mergeCell ref="H71:H72"/>
    <mergeCell ref="I71:I72"/>
    <mergeCell ref="F18:I19"/>
    <mergeCell ref="F20:I20"/>
    <mergeCell ref="F21:I21"/>
    <mergeCell ref="F39:I39"/>
    <mergeCell ref="F40:I40"/>
    <mergeCell ref="J14:K14"/>
    <mergeCell ref="F34:I34"/>
    <mergeCell ref="F35:I35"/>
    <mergeCell ref="F36:I36"/>
    <mergeCell ref="F24:I24"/>
    <mergeCell ref="G15:I15"/>
    <mergeCell ref="F33:I33"/>
    <mergeCell ref="A70:L70"/>
    <mergeCell ref="B71:B72"/>
    <mergeCell ref="A117:E117"/>
    <mergeCell ref="A113:E113"/>
    <mergeCell ref="C96:J96"/>
    <mergeCell ref="A98:A100"/>
    <mergeCell ref="F117:G117"/>
    <mergeCell ref="A13:L13"/>
    <mergeCell ref="C14:D14"/>
    <mergeCell ref="B135:H135"/>
    <mergeCell ref="F31:I31"/>
    <mergeCell ref="F32:I32"/>
    <mergeCell ref="A126:F126"/>
    <mergeCell ref="G126:J126"/>
    <mergeCell ref="B129:H129"/>
    <mergeCell ref="B133:E133"/>
    <mergeCell ref="D131:F131"/>
    <mergeCell ref="J71:J72"/>
    <mergeCell ref="A119:E119"/>
    <mergeCell ref="A127:J127"/>
    <mergeCell ref="D60:D61"/>
    <mergeCell ref="A95:K95"/>
    <mergeCell ref="A116:E116"/>
    <mergeCell ref="G131:L131"/>
    <mergeCell ref="A17:D17"/>
    <mergeCell ref="F22:I22"/>
    <mergeCell ref="F23:I23"/>
    <mergeCell ref="A68:Q68"/>
    <mergeCell ref="A120:E120"/>
    <mergeCell ref="A114:E114"/>
    <mergeCell ref="B124:J124"/>
    <mergeCell ref="A125:F125"/>
    <mergeCell ref="A59:C59"/>
    <mergeCell ref="A102:A104"/>
    <mergeCell ref="G123:J123"/>
    <mergeCell ref="A123:F123"/>
    <mergeCell ref="F119:G119"/>
    <mergeCell ref="F37:I37"/>
    <mergeCell ref="F38:I38"/>
  </mergeCells>
  <conditionalFormatting sqref="E14 J14 G15 B14:B16">
    <cfRule type="cellIs" dxfId="65" priority="4" operator="equal">
      <formula>""</formula>
    </cfRule>
  </conditionalFormatting>
  <conditionalFormatting sqref="A122 A125 G125 G122">
    <cfRule type="cellIs" dxfId="64" priority="3" operator="equal">
      <formula>""</formula>
    </cfRule>
  </conditionalFormatting>
  <conditionalFormatting sqref="B129:H129">
    <cfRule type="cellIs" dxfId="63" priority="2" operator="equal">
      <formula>""</formula>
    </cfRule>
  </conditionalFormatting>
  <conditionalFormatting sqref="B131 G131:L131 B133:E133 B135:H135">
    <cfRule type="cellIs" dxfId="62" priority="1" operator="equal">
      <formula>""</formula>
    </cfRule>
  </conditionalFormatting>
  <dataValidations xWindow="525" yWindow="534" count="4">
    <dataValidation type="list" errorStyle="warning" allowBlank="1" showInputMessage="1" showErrorMessage="1" errorTitle="Dato no Valido" error="Seleccione una Opcion" promptTitle="Seleccione una Opcion" prompt="Debe Seleccionar una Opcion" sqref="B14">
      <formula1>Region</formula1>
    </dataValidation>
    <dataValidation type="list" allowBlank="1" showInputMessage="1" showErrorMessage="1" errorTitle="Error Selccione una Opcion" error="Seleccione una Opcion" promptTitle="Seleccione una Opcion" prompt="Seleccione una Opcion" sqref="E14">
      <formula1>INDIRECT($B$14)</formula1>
    </dataValidation>
    <dataValidation type="list" errorStyle="information" allowBlank="1" showInputMessage="1" showErrorMessage="1" promptTitle="SI NO ESTA EN LA LISTA DIGITELO" prompt="MANUALMENTE Y PRECIONE ACEPTAR EN EL MENSAJE QUE LE APARECE" sqref="B15">
      <formula1>INDIRECT($E$14)</formula1>
    </dataValidation>
    <dataValidation allowBlank="1" showInputMessage="1" showErrorMessage="1" promptTitle="Si no Sabe el codigo " prompt="En la Hoja FINAL hay una lista con codigos de establecimientos si no aparece entonce no ponga nada" sqref="G15:I15"/>
  </dataValidations>
  <hyperlinks>
    <hyperlink ref="A9" r:id="rId1"/>
  </hyperlinks>
  <pageMargins left="0.5" right="0.38" top="0.66" bottom="0.63" header="0.31496062992125984" footer="0.31496062992125984"/>
  <pageSetup scale="79" orientation="portrait" horizontalDpi="200" verticalDpi="200" r:id="rId2"/>
  <rowBreaks count="1" manualBreakCount="1">
    <brk id="66" max="16383" man="1"/>
  </rowBreaks>
  <colBreaks count="1" manualBreakCount="1">
    <brk id="17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6" tint="-0.249977111117893"/>
  </sheetPr>
  <dimension ref="A1:S121"/>
  <sheetViews>
    <sheetView showGridLines="0" showRowColHeaders="0" topLeftCell="A25" zoomScale="115" zoomScaleNormal="115" zoomScalePageLayoutView="60" workbookViewId="0">
      <selection activeCell="E100" sqref="E100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782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638" t="s">
        <v>1</v>
      </c>
      <c r="B11" s="629" t="s">
        <v>2</v>
      </c>
      <c r="C11" s="630" t="s">
        <v>724</v>
      </c>
      <c r="D11" s="1640" t="s">
        <v>3</v>
      </c>
      <c r="E11" s="238"/>
      <c r="F11" s="1642" t="s">
        <v>725</v>
      </c>
      <c r="G11" s="1643"/>
      <c r="H11" s="1643"/>
      <c r="I11" s="1644"/>
      <c r="J11" s="637" t="s">
        <v>4</v>
      </c>
      <c r="K11" s="638" t="s">
        <v>5</v>
      </c>
      <c r="L11" s="1646" t="s">
        <v>6</v>
      </c>
      <c r="N11" s="1114"/>
      <c r="O11" s="1114"/>
      <c r="P11" s="1114"/>
      <c r="Q11" s="1114"/>
    </row>
    <row r="12" spans="1:17" ht="15.75" customHeight="1" thickBot="1" x14ac:dyDescent="0.3">
      <c r="A12" s="1639"/>
      <c r="B12" s="631" t="s">
        <v>7</v>
      </c>
      <c r="C12" s="632" t="s">
        <v>8</v>
      </c>
      <c r="D12" s="1641"/>
      <c r="E12" s="238"/>
      <c r="F12" s="1645"/>
      <c r="G12" s="1626"/>
      <c r="H12" s="1626"/>
      <c r="I12" s="1627"/>
      <c r="J12" s="639" t="s">
        <v>9</v>
      </c>
      <c r="K12" s="640" t="s">
        <v>10</v>
      </c>
      <c r="L12" s="1647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633">
        <f>SUM(C13+B13)</f>
        <v>0</v>
      </c>
      <c r="E13" s="239"/>
      <c r="F13" s="1029" t="s">
        <v>11</v>
      </c>
      <c r="G13" s="1030"/>
      <c r="H13" s="1030"/>
      <c r="I13" s="1030"/>
      <c r="J13" s="114">
        <v>265</v>
      </c>
      <c r="K13" s="114">
        <v>0</v>
      </c>
      <c r="L13" s="641">
        <f>SUM(K13+J13)</f>
        <v>265</v>
      </c>
    </row>
    <row r="14" spans="1:17" x14ac:dyDescent="0.25">
      <c r="A14" s="13" t="s">
        <v>692</v>
      </c>
      <c r="B14" s="36">
        <v>79</v>
      </c>
      <c r="C14" s="36">
        <v>642</v>
      </c>
      <c r="D14" s="634">
        <f t="shared" ref="D14:D51" si="0">SUM(C14+B14)</f>
        <v>721</v>
      </c>
      <c r="E14" s="238"/>
      <c r="F14" s="1029" t="s">
        <v>12</v>
      </c>
      <c r="G14" s="1030"/>
      <c r="H14" s="1030"/>
      <c r="I14" s="1030"/>
      <c r="J14" s="36"/>
      <c r="K14" s="36"/>
      <c r="L14" s="641">
        <f t="shared" ref="L14:L33" si="1">SUM(K14+J14)</f>
        <v>0</v>
      </c>
    </row>
    <row r="15" spans="1:17" x14ac:dyDescent="0.25">
      <c r="A15" s="13" t="s">
        <v>693</v>
      </c>
      <c r="B15" s="36">
        <v>85</v>
      </c>
      <c r="C15" s="36">
        <v>510</v>
      </c>
      <c r="D15" s="634">
        <f t="shared" si="0"/>
        <v>595</v>
      </c>
      <c r="E15" s="238"/>
      <c r="F15" s="1029" t="s">
        <v>13</v>
      </c>
      <c r="G15" s="1030"/>
      <c r="H15" s="1030"/>
      <c r="I15" s="1030"/>
      <c r="J15" s="36"/>
      <c r="K15" s="36"/>
      <c r="L15" s="641">
        <f t="shared" si="1"/>
        <v>0</v>
      </c>
    </row>
    <row r="16" spans="1:17" x14ac:dyDescent="0.25">
      <c r="A16" s="13" t="s">
        <v>694</v>
      </c>
      <c r="B16" s="36">
        <v>20</v>
      </c>
      <c r="C16" s="36">
        <v>387</v>
      </c>
      <c r="D16" s="634">
        <f t="shared" si="0"/>
        <v>407</v>
      </c>
      <c r="E16" s="238"/>
      <c r="F16" s="1029" t="s">
        <v>14</v>
      </c>
      <c r="G16" s="1030"/>
      <c r="H16" s="1030"/>
      <c r="I16" s="1030"/>
      <c r="J16" s="36"/>
      <c r="K16" s="36"/>
      <c r="L16" s="641">
        <f t="shared" si="1"/>
        <v>0</v>
      </c>
    </row>
    <row r="17" spans="1:12" x14ac:dyDescent="0.25">
      <c r="A17" s="13" t="s">
        <v>695</v>
      </c>
      <c r="B17" s="36">
        <v>162</v>
      </c>
      <c r="C17" s="36">
        <v>181</v>
      </c>
      <c r="D17" s="634">
        <f t="shared" si="0"/>
        <v>343</v>
      </c>
      <c r="E17" s="238"/>
      <c r="F17" s="1029" t="s">
        <v>15</v>
      </c>
      <c r="G17" s="1030"/>
      <c r="H17" s="1030"/>
      <c r="I17" s="1030"/>
      <c r="J17" s="36"/>
      <c r="K17" s="36"/>
      <c r="L17" s="641">
        <f t="shared" si="1"/>
        <v>0</v>
      </c>
    </row>
    <row r="18" spans="1:12" x14ac:dyDescent="0.25">
      <c r="A18" s="13" t="s">
        <v>786</v>
      </c>
      <c r="B18" s="36">
        <v>209</v>
      </c>
      <c r="C18" s="36">
        <v>267</v>
      </c>
      <c r="D18" s="634">
        <f t="shared" si="0"/>
        <v>476</v>
      </c>
      <c r="E18" s="238"/>
      <c r="F18" s="1045" t="s">
        <v>16</v>
      </c>
      <c r="G18" s="1046"/>
      <c r="H18" s="1046"/>
      <c r="I18" s="1046"/>
      <c r="J18" s="36"/>
      <c r="K18" s="36"/>
      <c r="L18" s="641">
        <f t="shared" si="1"/>
        <v>0</v>
      </c>
    </row>
    <row r="19" spans="1:12" x14ac:dyDescent="0.25">
      <c r="A19" s="13" t="s">
        <v>696</v>
      </c>
      <c r="B19" s="36">
        <v>116</v>
      </c>
      <c r="C19" s="36">
        <v>219</v>
      </c>
      <c r="D19" s="634">
        <f t="shared" si="0"/>
        <v>335</v>
      </c>
      <c r="E19" s="238"/>
      <c r="F19" s="1045" t="s">
        <v>17</v>
      </c>
      <c r="G19" s="1046"/>
      <c r="H19" s="1046"/>
      <c r="I19" s="1047"/>
      <c r="J19" s="36"/>
      <c r="K19" s="36"/>
      <c r="L19" s="641">
        <f t="shared" si="1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634">
        <f t="shared" si="0"/>
        <v>0</v>
      </c>
      <c r="E20" s="238"/>
      <c r="F20" s="1045" t="s">
        <v>18</v>
      </c>
      <c r="G20" s="1046"/>
      <c r="H20" s="1046"/>
      <c r="I20" s="1047"/>
      <c r="J20" s="36"/>
      <c r="K20" s="36"/>
      <c r="L20" s="641">
        <f t="shared" si="1"/>
        <v>0</v>
      </c>
    </row>
    <row r="21" spans="1:12" x14ac:dyDescent="0.25">
      <c r="A21" s="13" t="s">
        <v>698</v>
      </c>
      <c r="B21" s="36">
        <v>97</v>
      </c>
      <c r="C21" s="36">
        <v>165</v>
      </c>
      <c r="D21" s="634">
        <f t="shared" si="0"/>
        <v>262</v>
      </c>
      <c r="E21" s="238"/>
      <c r="F21" s="1045" t="s">
        <v>19</v>
      </c>
      <c r="G21" s="1046"/>
      <c r="H21" s="1046"/>
      <c r="I21" s="1047"/>
      <c r="J21" s="36"/>
      <c r="K21" s="36"/>
      <c r="L21" s="641">
        <f t="shared" si="1"/>
        <v>0</v>
      </c>
    </row>
    <row r="22" spans="1:12" x14ac:dyDescent="0.25">
      <c r="A22" s="13" t="s">
        <v>699</v>
      </c>
      <c r="B22" s="36">
        <v>40</v>
      </c>
      <c r="C22" s="36">
        <v>94</v>
      </c>
      <c r="D22" s="634">
        <f t="shared" si="0"/>
        <v>134</v>
      </c>
      <c r="E22" s="238"/>
      <c r="F22" s="1045" t="s">
        <v>20</v>
      </c>
      <c r="G22" s="1046"/>
      <c r="H22" s="1046"/>
      <c r="I22" s="1047"/>
      <c r="J22" s="36"/>
      <c r="K22" s="36"/>
      <c r="L22" s="641">
        <f t="shared" si="1"/>
        <v>0</v>
      </c>
    </row>
    <row r="23" spans="1:12" x14ac:dyDescent="0.25">
      <c r="A23" s="13" t="s">
        <v>700</v>
      </c>
      <c r="B23" s="36">
        <v>25</v>
      </c>
      <c r="C23" s="36">
        <v>147</v>
      </c>
      <c r="D23" s="634">
        <f t="shared" si="0"/>
        <v>172</v>
      </c>
      <c r="E23" s="238"/>
      <c r="F23" s="1045" t="s">
        <v>21</v>
      </c>
      <c r="G23" s="1046"/>
      <c r="H23" s="1046"/>
      <c r="I23" s="1047"/>
      <c r="J23" s="36"/>
      <c r="K23" s="36"/>
      <c r="L23" s="641">
        <f t="shared" si="1"/>
        <v>0</v>
      </c>
    </row>
    <row r="24" spans="1:12" x14ac:dyDescent="0.25">
      <c r="A24" s="13" t="s">
        <v>701</v>
      </c>
      <c r="B24" s="36">
        <v>57</v>
      </c>
      <c r="C24" s="36">
        <v>65</v>
      </c>
      <c r="D24" s="634">
        <f t="shared" si="0"/>
        <v>122</v>
      </c>
      <c r="E24" s="238"/>
      <c r="F24" s="1045" t="s">
        <v>22</v>
      </c>
      <c r="G24" s="1046"/>
      <c r="H24" s="1046"/>
      <c r="I24" s="1047"/>
      <c r="J24" s="36"/>
      <c r="K24" s="36"/>
      <c r="L24" s="641">
        <f t="shared" si="1"/>
        <v>0</v>
      </c>
    </row>
    <row r="25" spans="1:12" x14ac:dyDescent="0.25">
      <c r="A25" s="13" t="s">
        <v>702</v>
      </c>
      <c r="B25" s="36">
        <v>108</v>
      </c>
      <c r="C25" s="36">
        <v>388</v>
      </c>
      <c r="D25" s="634">
        <f t="shared" si="0"/>
        <v>496</v>
      </c>
      <c r="E25" s="238"/>
      <c r="F25" s="1045" t="s">
        <v>23</v>
      </c>
      <c r="G25" s="1046"/>
      <c r="H25" s="1046"/>
      <c r="I25" s="1047"/>
      <c r="J25" s="36"/>
      <c r="K25" s="36"/>
      <c r="L25" s="641">
        <f t="shared" si="1"/>
        <v>0</v>
      </c>
    </row>
    <row r="26" spans="1:12" x14ac:dyDescent="0.25">
      <c r="A26" s="13" t="s">
        <v>703</v>
      </c>
      <c r="B26" s="36">
        <v>52</v>
      </c>
      <c r="C26" s="36">
        <v>146</v>
      </c>
      <c r="D26" s="634">
        <f t="shared" si="0"/>
        <v>198</v>
      </c>
      <c r="E26" s="238"/>
      <c r="F26" s="1045" t="s">
        <v>24</v>
      </c>
      <c r="G26" s="1046"/>
      <c r="H26" s="1046"/>
      <c r="I26" s="1047"/>
      <c r="J26" s="36"/>
      <c r="K26" s="36"/>
      <c r="L26" s="641">
        <f t="shared" si="1"/>
        <v>0</v>
      </c>
    </row>
    <row r="27" spans="1:12" x14ac:dyDescent="0.25">
      <c r="A27" s="13" t="s">
        <v>704</v>
      </c>
      <c r="B27" s="36">
        <v>12</v>
      </c>
      <c r="C27" s="36">
        <v>52</v>
      </c>
      <c r="D27" s="634">
        <f t="shared" si="0"/>
        <v>64</v>
      </c>
      <c r="E27" s="238"/>
      <c r="F27" s="1045" t="s">
        <v>25</v>
      </c>
      <c r="G27" s="1046"/>
      <c r="H27" s="1046"/>
      <c r="I27" s="1047"/>
      <c r="J27" s="36"/>
      <c r="K27" s="36"/>
      <c r="L27" s="641">
        <f t="shared" si="1"/>
        <v>0</v>
      </c>
    </row>
    <row r="28" spans="1:12" x14ac:dyDescent="0.25">
      <c r="A28" s="13" t="s">
        <v>705</v>
      </c>
      <c r="B28" s="36">
        <v>6</v>
      </c>
      <c r="C28" s="36">
        <v>107</v>
      </c>
      <c r="D28" s="634">
        <f t="shared" si="0"/>
        <v>113</v>
      </c>
      <c r="E28" s="238"/>
      <c r="F28" s="1045" t="s">
        <v>26</v>
      </c>
      <c r="G28" s="1046"/>
      <c r="H28" s="1046"/>
      <c r="I28" s="1047"/>
      <c r="J28" s="36"/>
      <c r="K28" s="36"/>
      <c r="L28" s="641">
        <f t="shared" si="1"/>
        <v>0</v>
      </c>
    </row>
    <row r="29" spans="1:12" x14ac:dyDescent="0.25">
      <c r="A29" s="13" t="s">
        <v>706</v>
      </c>
      <c r="B29" s="36">
        <v>50</v>
      </c>
      <c r="C29" s="36">
        <v>97</v>
      </c>
      <c r="D29" s="634">
        <f t="shared" si="0"/>
        <v>147</v>
      </c>
      <c r="E29" s="238"/>
      <c r="F29" s="1045" t="s">
        <v>27</v>
      </c>
      <c r="G29" s="1046"/>
      <c r="H29" s="1046"/>
      <c r="I29" s="1047"/>
      <c r="J29" s="1000"/>
      <c r="K29" s="36"/>
      <c r="L29" s="641">
        <f t="shared" si="1"/>
        <v>0</v>
      </c>
    </row>
    <row r="30" spans="1:12" x14ac:dyDescent="0.25">
      <c r="A30" s="13" t="s">
        <v>707</v>
      </c>
      <c r="B30" s="36">
        <v>0</v>
      </c>
      <c r="C30" s="36">
        <v>0</v>
      </c>
      <c r="D30" s="634">
        <f t="shared" si="0"/>
        <v>0</v>
      </c>
      <c r="E30" s="238"/>
      <c r="F30" s="1029" t="s">
        <v>28</v>
      </c>
      <c r="G30" s="1030"/>
      <c r="H30" s="1030"/>
      <c r="I30" s="1030"/>
      <c r="J30" s="36">
        <v>0</v>
      </c>
      <c r="K30" s="1000"/>
      <c r="L30" s="641">
        <f t="shared" si="1"/>
        <v>0</v>
      </c>
    </row>
    <row r="31" spans="1:12" x14ac:dyDescent="0.25">
      <c r="A31" s="13" t="s">
        <v>708</v>
      </c>
      <c r="B31" s="36">
        <v>14</v>
      </c>
      <c r="C31" s="36">
        <v>249</v>
      </c>
      <c r="D31" s="634">
        <f t="shared" si="0"/>
        <v>263</v>
      </c>
      <c r="E31" s="238"/>
      <c r="F31" s="1029" t="s">
        <v>29</v>
      </c>
      <c r="G31" s="1030"/>
      <c r="H31" s="1030"/>
      <c r="I31" s="1030"/>
      <c r="J31" s="36">
        <v>9074</v>
      </c>
      <c r="K31" s="36">
        <v>14031</v>
      </c>
      <c r="L31" s="641">
        <f t="shared" si="1"/>
        <v>23105</v>
      </c>
    </row>
    <row r="32" spans="1:12" x14ac:dyDescent="0.25">
      <c r="A32" s="13" t="s">
        <v>787</v>
      </c>
      <c r="B32" s="36">
        <v>0</v>
      </c>
      <c r="C32" s="36">
        <v>0</v>
      </c>
      <c r="D32" s="634">
        <f t="shared" si="0"/>
        <v>0</v>
      </c>
      <c r="E32" s="238"/>
      <c r="F32" s="1029" t="s">
        <v>30</v>
      </c>
      <c r="G32" s="1030"/>
      <c r="H32" s="1030"/>
      <c r="I32" s="1030"/>
      <c r="J32" s="36">
        <v>0</v>
      </c>
      <c r="K32" s="36">
        <v>0</v>
      </c>
      <c r="L32" s="641">
        <v>0</v>
      </c>
    </row>
    <row r="33" spans="1:17" s="17" customFormat="1" x14ac:dyDescent="0.25">
      <c r="A33" s="13" t="s">
        <v>788</v>
      </c>
      <c r="B33" s="36">
        <v>18</v>
      </c>
      <c r="C33" s="36">
        <v>37</v>
      </c>
      <c r="D33" s="634">
        <f t="shared" si="0"/>
        <v>55</v>
      </c>
      <c r="E33" s="240"/>
      <c r="F33" s="1029" t="s">
        <v>31</v>
      </c>
      <c r="G33" s="1030"/>
      <c r="H33" s="1030"/>
      <c r="I33" s="1030"/>
      <c r="J33" s="36">
        <v>0</v>
      </c>
      <c r="K33" s="36">
        <v>0</v>
      </c>
      <c r="L33" s="641">
        <f t="shared" si="1"/>
        <v>0</v>
      </c>
    </row>
    <row r="34" spans="1:17" s="17" customFormat="1" ht="15.75" thickBot="1" x14ac:dyDescent="0.3">
      <c r="A34" s="13" t="s">
        <v>789</v>
      </c>
      <c r="B34" s="36">
        <v>62</v>
      </c>
      <c r="C34" s="36">
        <v>311</v>
      </c>
      <c r="D34" s="634">
        <f t="shared" si="0"/>
        <v>373</v>
      </c>
      <c r="E34" s="240"/>
      <c r="F34" s="1107" t="s">
        <v>76</v>
      </c>
      <c r="G34" s="1108"/>
      <c r="H34" s="1108"/>
      <c r="I34" s="1108"/>
      <c r="J34" s="36">
        <v>0</v>
      </c>
      <c r="K34" s="36">
        <v>0</v>
      </c>
      <c r="L34" s="642">
        <f>K34+J34</f>
        <v>0</v>
      </c>
    </row>
    <row r="35" spans="1:17" x14ac:dyDescent="0.25">
      <c r="A35" s="13" t="s">
        <v>709</v>
      </c>
      <c r="B35" s="36">
        <v>21</v>
      </c>
      <c r="C35" s="36">
        <v>520</v>
      </c>
      <c r="D35" s="634">
        <f t="shared" si="0"/>
        <v>541</v>
      </c>
      <c r="E35" s="238"/>
      <c r="F35" s="38" t="s">
        <v>32</v>
      </c>
      <c r="G35" s="39"/>
      <c r="H35" s="39"/>
      <c r="I35" s="39"/>
      <c r="J35" s="40"/>
      <c r="K35" s="40"/>
      <c r="L35" s="643">
        <v>5</v>
      </c>
    </row>
    <row r="36" spans="1:17" x14ac:dyDescent="0.25">
      <c r="A36" s="13" t="s">
        <v>710</v>
      </c>
      <c r="B36" s="36">
        <v>36</v>
      </c>
      <c r="C36" s="36">
        <v>84</v>
      </c>
      <c r="D36" s="634">
        <f t="shared" si="0"/>
        <v>120</v>
      </c>
      <c r="E36" s="238"/>
      <c r="F36" s="41" t="s">
        <v>33</v>
      </c>
      <c r="G36" s="42"/>
      <c r="H36" s="42"/>
      <c r="I36" s="42"/>
      <c r="J36" s="42"/>
      <c r="K36" s="43"/>
      <c r="L36" s="644">
        <v>86</v>
      </c>
    </row>
    <row r="37" spans="1:17" x14ac:dyDescent="0.25">
      <c r="A37" s="13" t="s">
        <v>711</v>
      </c>
      <c r="B37" s="36">
        <v>62</v>
      </c>
      <c r="C37" s="36">
        <v>143</v>
      </c>
      <c r="D37" s="634">
        <f t="shared" si="0"/>
        <v>205</v>
      </c>
      <c r="E37" s="238"/>
      <c r="F37" s="41" t="s">
        <v>34</v>
      </c>
      <c r="G37" s="42"/>
      <c r="H37" s="42"/>
      <c r="I37" s="42"/>
      <c r="J37" s="42"/>
      <c r="K37" s="43"/>
      <c r="L37" s="644">
        <v>113</v>
      </c>
    </row>
    <row r="38" spans="1:17" x14ac:dyDescent="0.25">
      <c r="A38" s="13" t="s">
        <v>712</v>
      </c>
      <c r="B38" s="36">
        <v>93</v>
      </c>
      <c r="C38" s="36">
        <v>332</v>
      </c>
      <c r="D38" s="634">
        <f t="shared" si="0"/>
        <v>425</v>
      </c>
      <c r="E38" s="238"/>
      <c r="F38" s="41" t="s">
        <v>35</v>
      </c>
      <c r="G38" s="42"/>
      <c r="H38" s="42"/>
      <c r="I38" s="42"/>
      <c r="J38" s="42"/>
      <c r="K38" s="43"/>
      <c r="L38" s="644">
        <v>0</v>
      </c>
    </row>
    <row r="39" spans="1:17" x14ac:dyDescent="0.25">
      <c r="A39" s="13" t="s">
        <v>785</v>
      </c>
      <c r="B39" s="36">
        <v>55</v>
      </c>
      <c r="C39" s="36">
        <v>326</v>
      </c>
      <c r="D39" s="634">
        <f t="shared" si="0"/>
        <v>381</v>
      </c>
      <c r="E39" s="238"/>
      <c r="F39" s="41" t="s">
        <v>36</v>
      </c>
      <c r="G39" s="42"/>
      <c r="H39" s="42"/>
      <c r="I39" s="42"/>
      <c r="J39" s="42"/>
      <c r="K39" s="43"/>
      <c r="L39" s="645">
        <v>1</v>
      </c>
    </row>
    <row r="40" spans="1:17" ht="15.75" thickBot="1" x14ac:dyDescent="0.3">
      <c r="A40" s="13" t="s">
        <v>713</v>
      </c>
      <c r="B40" s="36">
        <v>178</v>
      </c>
      <c r="C40" s="36">
        <v>124</v>
      </c>
      <c r="D40" s="634">
        <f t="shared" si="0"/>
        <v>302</v>
      </c>
      <c r="E40" s="238"/>
      <c r="F40" s="44" t="s">
        <v>37</v>
      </c>
      <c r="G40" s="45"/>
      <c r="H40" s="45"/>
      <c r="I40" s="45"/>
      <c r="J40" s="45"/>
      <c r="K40" s="46"/>
      <c r="L40" s="646">
        <v>784</v>
      </c>
    </row>
    <row r="41" spans="1:17" ht="15.75" thickBot="1" x14ac:dyDescent="0.3">
      <c r="A41" s="13" t="s">
        <v>714</v>
      </c>
      <c r="B41" s="36">
        <v>40</v>
      </c>
      <c r="C41" s="36">
        <v>158</v>
      </c>
      <c r="D41" s="634">
        <f t="shared" si="0"/>
        <v>198</v>
      </c>
      <c r="E41" s="238"/>
      <c r="F41" s="44" t="s">
        <v>791</v>
      </c>
      <c r="G41" s="45"/>
      <c r="H41" s="45"/>
      <c r="I41" s="45"/>
      <c r="J41" s="45"/>
      <c r="K41" s="46"/>
      <c r="L41" s="646">
        <v>0</v>
      </c>
    </row>
    <row r="42" spans="1:17" ht="15.75" thickBot="1" x14ac:dyDescent="0.3">
      <c r="A42" s="13" t="s">
        <v>715</v>
      </c>
      <c r="B42" s="36">
        <v>97</v>
      </c>
      <c r="C42" s="36">
        <v>142</v>
      </c>
      <c r="D42" s="634">
        <f t="shared" si="0"/>
        <v>239</v>
      </c>
      <c r="E42" s="238"/>
      <c r="F42" s="44" t="s">
        <v>792</v>
      </c>
      <c r="G42" s="45"/>
      <c r="H42" s="45"/>
      <c r="I42" s="45"/>
      <c r="J42" s="45"/>
      <c r="K42" s="46"/>
      <c r="L42" s="646">
        <v>0</v>
      </c>
    </row>
    <row r="43" spans="1:17" ht="16.5" thickBot="1" x14ac:dyDescent="0.3">
      <c r="A43" s="13" t="s">
        <v>716</v>
      </c>
      <c r="B43" s="36">
        <v>62</v>
      </c>
      <c r="C43" s="36">
        <v>91</v>
      </c>
      <c r="D43" s="634">
        <f t="shared" si="0"/>
        <v>153</v>
      </c>
      <c r="E43" s="241"/>
      <c r="F43" s="44" t="s">
        <v>793</v>
      </c>
      <c r="G43" s="45"/>
      <c r="H43" s="45"/>
      <c r="I43" s="45"/>
      <c r="J43" s="45"/>
      <c r="K43" s="46"/>
      <c r="L43" s="646">
        <v>187</v>
      </c>
    </row>
    <row r="44" spans="1:17" ht="15.75" x14ac:dyDescent="0.25">
      <c r="A44" s="13" t="s">
        <v>717</v>
      </c>
      <c r="B44" s="36">
        <v>15</v>
      </c>
      <c r="C44" s="36">
        <v>12</v>
      </c>
      <c r="D44" s="634">
        <f t="shared" si="0"/>
        <v>27</v>
      </c>
      <c r="E44" s="241"/>
    </row>
    <row r="45" spans="1:17" ht="12" customHeight="1" thickBot="1" x14ac:dyDescent="0.35">
      <c r="A45" s="13" t="s">
        <v>718</v>
      </c>
      <c r="B45" s="36">
        <v>10</v>
      </c>
      <c r="C45" s="36">
        <v>41</v>
      </c>
      <c r="D45" s="634">
        <f t="shared" si="0"/>
        <v>51</v>
      </c>
      <c r="E45" s="24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0</v>
      </c>
      <c r="C46" s="36">
        <v>22</v>
      </c>
      <c r="D46" s="634">
        <f t="shared" si="0"/>
        <v>22</v>
      </c>
      <c r="E46" s="24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25</v>
      </c>
      <c r="C47" s="36">
        <v>37</v>
      </c>
      <c r="D47" s="634">
        <f t="shared" si="0"/>
        <v>62</v>
      </c>
      <c r="E47" s="238"/>
      <c r="F47" s="20" t="s">
        <v>150</v>
      </c>
      <c r="G47" s="33"/>
      <c r="H47" s="33"/>
      <c r="I47" s="33"/>
      <c r="J47" s="147"/>
      <c r="K47" s="148"/>
      <c r="L47" s="647">
        <v>92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23</v>
      </c>
      <c r="C48" s="36">
        <v>38</v>
      </c>
      <c r="D48" s="634">
        <f t="shared" si="0"/>
        <v>61</v>
      </c>
      <c r="E48" s="238"/>
      <c r="F48" s="20" t="s">
        <v>151</v>
      </c>
      <c r="G48" s="33"/>
      <c r="H48" s="33"/>
      <c r="I48" s="33"/>
      <c r="J48" s="147"/>
      <c r="K48" s="148"/>
      <c r="L48" s="647">
        <v>0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70</v>
      </c>
      <c r="C49" s="36">
        <v>337</v>
      </c>
      <c r="D49" s="634">
        <f t="shared" si="0"/>
        <v>407</v>
      </c>
      <c r="E49" s="238"/>
      <c r="F49" s="20" t="s">
        <v>152</v>
      </c>
      <c r="G49" s="33"/>
      <c r="H49" s="33"/>
      <c r="I49" s="33"/>
      <c r="J49" s="147"/>
      <c r="K49" s="148"/>
      <c r="L49" s="647">
        <v>68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110">
        <v>48</v>
      </c>
      <c r="C50" s="110">
        <v>318</v>
      </c>
      <c r="D50" s="635">
        <f t="shared" si="0"/>
        <v>366</v>
      </c>
      <c r="E50" s="238"/>
      <c r="F50" s="20" t="s">
        <v>153</v>
      </c>
      <c r="G50" s="33"/>
      <c r="H50" s="33"/>
      <c r="I50" s="33"/>
      <c r="J50" s="147"/>
      <c r="K50" s="148"/>
      <c r="L50" s="647">
        <v>5</v>
      </c>
    </row>
    <row r="51" spans="1:17" ht="17.25" thickBot="1" x14ac:dyDescent="0.35">
      <c r="A51" s="112" t="s">
        <v>723</v>
      </c>
      <c r="B51" s="113">
        <f>SUM(B13:B50)</f>
        <v>2047</v>
      </c>
      <c r="C51" s="113">
        <f>SUM(C13:C50)</f>
        <v>6789</v>
      </c>
      <c r="D51" s="636">
        <f t="shared" si="0"/>
        <v>8836</v>
      </c>
      <c r="E51" s="238"/>
      <c r="F51" s="20" t="s">
        <v>154</v>
      </c>
      <c r="G51" s="33"/>
      <c r="H51" s="33"/>
      <c r="I51" s="33"/>
      <c r="J51" s="147"/>
      <c r="K51" s="148"/>
      <c r="L51" s="647">
        <v>0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4896</v>
      </c>
      <c r="E52" s="238"/>
      <c r="F52" s="20" t="s">
        <v>155</v>
      </c>
      <c r="G52" s="33"/>
      <c r="H52" s="33"/>
      <c r="I52" s="33"/>
      <c r="J52" s="147"/>
      <c r="K52" s="148"/>
      <c r="L52" s="647">
        <v>0</v>
      </c>
    </row>
    <row r="53" spans="1:17" ht="16.5" x14ac:dyDescent="0.3">
      <c r="A53" s="50" t="s">
        <v>42</v>
      </c>
      <c r="B53" s="51"/>
      <c r="C53" s="52"/>
      <c r="D53" s="1612">
        <f>SUM(D52+D51)</f>
        <v>13732</v>
      </c>
      <c r="E53" s="238"/>
      <c r="F53" s="20" t="s">
        <v>156</v>
      </c>
      <c r="G53" s="33"/>
      <c r="H53" s="33"/>
      <c r="I53" s="33"/>
      <c r="J53" s="147"/>
      <c r="K53" s="148"/>
      <c r="L53" s="647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613"/>
      <c r="E54" s="238"/>
      <c r="F54" s="20" t="s">
        <v>157</v>
      </c>
      <c r="G54" s="33"/>
      <c r="H54" s="33"/>
      <c r="I54" s="33"/>
      <c r="J54" s="147"/>
      <c r="K54" s="148"/>
      <c r="L54" s="647">
        <v>4</v>
      </c>
    </row>
    <row r="55" spans="1:17" ht="16.5" x14ac:dyDescent="0.3">
      <c r="A55" s="4"/>
      <c r="B55" s="4"/>
      <c r="C55" s="4"/>
      <c r="D55" s="4"/>
      <c r="E55" s="238"/>
      <c r="F55" s="20" t="s">
        <v>158</v>
      </c>
      <c r="G55" s="33"/>
      <c r="H55" s="33"/>
      <c r="I55" s="33"/>
      <c r="J55" s="147"/>
      <c r="K55" s="148"/>
      <c r="L55" s="647">
        <v>0</v>
      </c>
    </row>
    <row r="56" spans="1:17" ht="16.5" x14ac:dyDescent="0.3">
      <c r="A56" s="4"/>
      <c r="B56" s="4"/>
      <c r="C56" s="4"/>
      <c r="D56" s="4"/>
      <c r="E56" s="238"/>
      <c r="F56" s="20" t="s">
        <v>159</v>
      </c>
      <c r="G56" s="33"/>
      <c r="H56" s="33"/>
      <c r="I56" s="33"/>
      <c r="J56" s="149"/>
      <c r="K56" s="150"/>
      <c r="L56" s="647">
        <v>6</v>
      </c>
    </row>
    <row r="57" spans="1:17" ht="17.25" thickBot="1" x14ac:dyDescent="0.35">
      <c r="A57" s="4"/>
      <c r="B57" s="4"/>
      <c r="D57" s="4"/>
      <c r="E57" s="238"/>
      <c r="F57" s="21" t="s">
        <v>160</v>
      </c>
      <c r="G57" s="34"/>
      <c r="H57" s="34"/>
      <c r="I57" s="34"/>
      <c r="J57" s="151"/>
      <c r="K57" s="174"/>
      <c r="L57" s="647">
        <v>2</v>
      </c>
    </row>
    <row r="58" spans="1:17" ht="9.75" customHeight="1" x14ac:dyDescent="0.3">
      <c r="B58" s="5" t="s">
        <v>45</v>
      </c>
      <c r="E58" s="243"/>
      <c r="F58" s="245"/>
      <c r="G58" s="245"/>
      <c r="H58" s="245"/>
      <c r="I58" s="245"/>
      <c r="J58" s="246"/>
      <c r="K58" s="247"/>
      <c r="L58" s="247"/>
    </row>
    <row r="59" spans="1:17" ht="4.5" customHeight="1" x14ac:dyDescent="0.3">
      <c r="A59" s="243"/>
      <c r="B59" s="244"/>
      <c r="C59" s="243"/>
      <c r="D59" s="243"/>
      <c r="E59" s="243"/>
      <c r="F59" s="245"/>
      <c r="G59" s="245"/>
      <c r="H59" s="245"/>
      <c r="I59" s="245"/>
      <c r="J59" s="246"/>
      <c r="K59" s="247"/>
      <c r="L59" s="247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630" t="s">
        <v>1</v>
      </c>
      <c r="B64" s="1632" t="s">
        <v>46</v>
      </c>
      <c r="C64" s="648"/>
      <c r="D64" s="1634" t="s">
        <v>795</v>
      </c>
      <c r="E64" s="1634"/>
      <c r="F64" s="1635"/>
      <c r="G64" s="1636" t="s">
        <v>798</v>
      </c>
      <c r="H64" s="1614" t="s">
        <v>77</v>
      </c>
      <c r="I64" s="1616" t="s">
        <v>78</v>
      </c>
      <c r="J64" s="1616" t="s">
        <v>79</v>
      </c>
      <c r="K64" s="1616" t="s">
        <v>80</v>
      </c>
      <c r="L64" s="1624" t="s">
        <v>784</v>
      </c>
    </row>
    <row r="65" spans="1:19" ht="28.5" customHeight="1" thickBot="1" x14ac:dyDescent="0.3">
      <c r="A65" s="1631"/>
      <c r="B65" s="1633"/>
      <c r="C65" s="649" t="s">
        <v>47</v>
      </c>
      <c r="D65" s="650" t="s">
        <v>796</v>
      </c>
      <c r="E65" s="650" t="s">
        <v>797</v>
      </c>
      <c r="F65" s="651" t="s">
        <v>48</v>
      </c>
      <c r="G65" s="1637"/>
      <c r="H65" s="1615"/>
      <c r="I65" s="1617"/>
      <c r="J65" s="1617"/>
      <c r="K65" s="1617"/>
      <c r="L65" s="1625"/>
      <c r="N65" t="s">
        <v>794</v>
      </c>
    </row>
    <row r="66" spans="1:19" ht="15.75" thickBot="1" x14ac:dyDescent="0.3">
      <c r="A66" s="56" t="s">
        <v>130</v>
      </c>
      <c r="B66" s="162">
        <v>0</v>
      </c>
      <c r="C66" s="163">
        <v>0</v>
      </c>
      <c r="D66" s="164">
        <v>0</v>
      </c>
      <c r="E66" s="165">
        <v>0</v>
      </c>
      <c r="F66" s="608">
        <f>E66+D66+C66</f>
        <v>0</v>
      </c>
      <c r="G66" s="159">
        <v>0</v>
      </c>
      <c r="H66" s="35">
        <v>0</v>
      </c>
      <c r="I66" s="611">
        <f>IFERROR(SUM(H66*$N$66),0)</f>
        <v>0</v>
      </c>
      <c r="J66" s="612">
        <f>IFERROR(SUM(G66/I66)*100,0)</f>
        <v>0</v>
      </c>
      <c r="K66" s="613">
        <f>IFERROR(SUM(G66/F66),0)</f>
        <v>0</v>
      </c>
      <c r="L66" s="58">
        <v>0</v>
      </c>
      <c r="N66">
        <f>IF(H86 &gt; 0, VLOOKUP(B9,Mes!A1:B12,2,0), "")</f>
        <v>31</v>
      </c>
    </row>
    <row r="67" spans="1:19" ht="15" customHeight="1" x14ac:dyDescent="0.25">
      <c r="A67" s="56" t="s">
        <v>131</v>
      </c>
      <c r="B67" s="162">
        <v>73</v>
      </c>
      <c r="C67" s="163">
        <v>67</v>
      </c>
      <c r="D67" s="164">
        <v>0</v>
      </c>
      <c r="E67" s="165">
        <v>0</v>
      </c>
      <c r="F67" s="609">
        <f t="shared" ref="F67:F85" si="2">E67+D67+C67</f>
        <v>67</v>
      </c>
      <c r="G67" s="159">
        <v>270</v>
      </c>
      <c r="H67" s="35">
        <v>24</v>
      </c>
      <c r="I67" s="611">
        <f t="shared" ref="I67:I84" si="3">IFERROR(SUM(H67*$N$66),0)</f>
        <v>744</v>
      </c>
      <c r="J67" s="612">
        <f t="shared" ref="J67:J84" si="4">IFERROR(SUM(G67/I67)*100,0)</f>
        <v>36.29032258064516</v>
      </c>
      <c r="K67" s="613">
        <f t="shared" ref="K67:K84" si="5">IFERROR(SUM(G67/F67),0)</f>
        <v>4.0298507462686564</v>
      </c>
      <c r="L67" s="58">
        <v>6</v>
      </c>
      <c r="N67" s="1166" t="s">
        <v>829</v>
      </c>
      <c r="O67" s="1167"/>
      <c r="P67" s="1168"/>
      <c r="Q67" s="1148" t="s">
        <v>833</v>
      </c>
      <c r="R67" s="1149"/>
      <c r="S67" s="1150"/>
    </row>
    <row r="68" spans="1:19" x14ac:dyDescent="0.25">
      <c r="A68" s="57" t="s">
        <v>132</v>
      </c>
      <c r="B68" s="162">
        <v>124</v>
      </c>
      <c r="C68" s="163">
        <v>121</v>
      </c>
      <c r="D68" s="164">
        <v>0</v>
      </c>
      <c r="E68" s="165">
        <v>0</v>
      </c>
      <c r="F68" s="609">
        <f t="shared" si="2"/>
        <v>121</v>
      </c>
      <c r="G68" s="159">
        <v>394</v>
      </c>
      <c r="H68" s="35">
        <v>16</v>
      </c>
      <c r="I68" s="611">
        <f t="shared" si="3"/>
        <v>496</v>
      </c>
      <c r="J68" s="612">
        <f t="shared" si="4"/>
        <v>79.435483870967744</v>
      </c>
      <c r="K68" s="613">
        <f t="shared" si="5"/>
        <v>3.2561983471074378</v>
      </c>
      <c r="L68" s="58">
        <v>3</v>
      </c>
      <c r="N68" s="1169"/>
      <c r="O68" s="1170"/>
      <c r="P68" s="1171"/>
      <c r="Q68" s="1151"/>
      <c r="R68" s="1152"/>
      <c r="S68" s="1153"/>
    </row>
    <row r="69" spans="1:19" x14ac:dyDescent="0.25">
      <c r="A69" s="56" t="s">
        <v>133</v>
      </c>
      <c r="B69" s="162">
        <v>47</v>
      </c>
      <c r="C69" s="163">
        <v>45</v>
      </c>
      <c r="D69" s="164">
        <v>0</v>
      </c>
      <c r="E69" s="165">
        <v>0</v>
      </c>
      <c r="F69" s="609">
        <f t="shared" si="2"/>
        <v>45</v>
      </c>
      <c r="G69" s="159">
        <v>127</v>
      </c>
      <c r="H69" s="35">
        <v>10</v>
      </c>
      <c r="I69" s="611">
        <f t="shared" si="3"/>
        <v>310</v>
      </c>
      <c r="J69" s="612">
        <f t="shared" si="4"/>
        <v>40.967741935483872</v>
      </c>
      <c r="K69" s="613">
        <f t="shared" si="5"/>
        <v>2.8222222222222224</v>
      </c>
      <c r="L69" s="58">
        <v>2</v>
      </c>
      <c r="N69" s="1169"/>
      <c r="O69" s="1170"/>
      <c r="P69" s="1171"/>
      <c r="Q69" s="1151"/>
      <c r="R69" s="1152"/>
      <c r="S69" s="1153"/>
    </row>
    <row r="70" spans="1:19" ht="15.75" thickBot="1" x14ac:dyDescent="0.3">
      <c r="A70" s="56" t="s">
        <v>134</v>
      </c>
      <c r="B70" s="162">
        <v>100</v>
      </c>
      <c r="C70" s="163">
        <v>53</v>
      </c>
      <c r="D70" s="164">
        <v>1</v>
      </c>
      <c r="E70" s="165">
        <v>26</v>
      </c>
      <c r="F70" s="609">
        <f t="shared" si="2"/>
        <v>80</v>
      </c>
      <c r="G70" s="159">
        <v>538</v>
      </c>
      <c r="H70" s="35">
        <v>29</v>
      </c>
      <c r="I70" s="611">
        <f t="shared" si="3"/>
        <v>899</v>
      </c>
      <c r="J70" s="612">
        <f t="shared" si="4"/>
        <v>59.844271412680762</v>
      </c>
      <c r="K70" s="613">
        <f t="shared" si="5"/>
        <v>6.7249999999999996</v>
      </c>
      <c r="L70" s="58">
        <v>20</v>
      </c>
      <c r="N70" s="1172"/>
      <c r="O70" s="1173"/>
      <c r="P70" s="1174"/>
      <c r="Q70" s="1154"/>
      <c r="R70" s="1155"/>
      <c r="S70" s="1156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5">
        <v>0</v>
      </c>
      <c r="F71" s="609">
        <f t="shared" si="2"/>
        <v>0</v>
      </c>
      <c r="G71" s="159">
        <v>0</v>
      </c>
      <c r="H71" s="35">
        <v>0</v>
      </c>
      <c r="I71" s="611">
        <f t="shared" si="3"/>
        <v>0</v>
      </c>
      <c r="J71" s="612">
        <f t="shared" si="4"/>
        <v>0</v>
      </c>
      <c r="K71" s="613">
        <f t="shared" si="5"/>
        <v>0</v>
      </c>
      <c r="L71" s="58">
        <v>0</v>
      </c>
      <c r="O71" s="939"/>
    </row>
    <row r="72" spans="1:19" x14ac:dyDescent="0.25">
      <c r="A72" s="56" t="s">
        <v>136</v>
      </c>
      <c r="B72" s="162">
        <v>0</v>
      </c>
      <c r="C72" s="163">
        <v>0</v>
      </c>
      <c r="D72" s="164">
        <v>0</v>
      </c>
      <c r="E72" s="165">
        <v>0</v>
      </c>
      <c r="F72" s="609">
        <f t="shared" si="2"/>
        <v>0</v>
      </c>
      <c r="G72" s="159">
        <v>0</v>
      </c>
      <c r="H72" s="35">
        <v>0</v>
      </c>
      <c r="I72" s="611">
        <f t="shared" si="3"/>
        <v>0</v>
      </c>
      <c r="J72" s="612">
        <f t="shared" si="4"/>
        <v>0</v>
      </c>
      <c r="K72" s="613">
        <f t="shared" si="5"/>
        <v>0</v>
      </c>
      <c r="L72" s="58">
        <v>0</v>
      </c>
      <c r="N72" s="1148" t="s">
        <v>830</v>
      </c>
      <c r="O72" s="1149"/>
      <c r="P72" s="1150"/>
      <c r="Q72" s="1157" t="s">
        <v>834</v>
      </c>
      <c r="R72" s="1158"/>
      <c r="S72" s="1159"/>
    </row>
    <row r="73" spans="1:19" x14ac:dyDescent="0.25">
      <c r="A73" s="56" t="s">
        <v>137</v>
      </c>
      <c r="B73" s="162">
        <v>0</v>
      </c>
      <c r="C73" s="163">
        <v>0</v>
      </c>
      <c r="D73" s="164">
        <v>0</v>
      </c>
      <c r="E73" s="165">
        <v>0</v>
      </c>
      <c r="F73" s="609">
        <f t="shared" si="2"/>
        <v>0</v>
      </c>
      <c r="G73" s="159">
        <v>0</v>
      </c>
      <c r="H73" s="35">
        <v>0</v>
      </c>
      <c r="I73" s="611">
        <v>0</v>
      </c>
      <c r="J73" s="612">
        <f t="shared" si="4"/>
        <v>0</v>
      </c>
      <c r="K73" s="613">
        <f t="shared" si="5"/>
        <v>0</v>
      </c>
      <c r="L73" s="58">
        <v>0</v>
      </c>
      <c r="N73" s="1151"/>
      <c r="O73" s="1152"/>
      <c r="P73" s="1153"/>
      <c r="Q73" s="1160"/>
      <c r="R73" s="1161"/>
      <c r="S73" s="1162"/>
    </row>
    <row r="74" spans="1:19" ht="15.75" thickBot="1" x14ac:dyDescent="0.3">
      <c r="A74" s="56" t="s">
        <v>138</v>
      </c>
      <c r="B74" s="162">
        <v>0</v>
      </c>
      <c r="C74" s="163">
        <v>0</v>
      </c>
      <c r="D74" s="164">
        <v>0</v>
      </c>
      <c r="E74" s="165">
        <v>0</v>
      </c>
      <c r="F74" s="609">
        <f t="shared" si="2"/>
        <v>0</v>
      </c>
      <c r="G74" s="159">
        <v>0</v>
      </c>
      <c r="H74" s="35">
        <v>0</v>
      </c>
      <c r="I74" s="611">
        <f t="shared" si="3"/>
        <v>0</v>
      </c>
      <c r="J74" s="612">
        <f t="shared" si="4"/>
        <v>0</v>
      </c>
      <c r="K74" s="613">
        <f t="shared" si="5"/>
        <v>0</v>
      </c>
      <c r="L74" s="58">
        <v>0</v>
      </c>
      <c r="N74" s="1154"/>
      <c r="O74" s="1155"/>
      <c r="P74" s="1156"/>
      <c r="Q74" s="1163"/>
      <c r="R74" s="1164"/>
      <c r="S74" s="1165"/>
    </row>
    <row r="75" spans="1:19" x14ac:dyDescent="0.25">
      <c r="A75" s="56" t="s">
        <v>139</v>
      </c>
      <c r="B75" s="162">
        <v>0</v>
      </c>
      <c r="C75" s="163">
        <v>0</v>
      </c>
      <c r="D75" s="164">
        <v>0</v>
      </c>
      <c r="E75" s="165">
        <v>0</v>
      </c>
      <c r="F75" s="609">
        <f t="shared" si="2"/>
        <v>0</v>
      </c>
      <c r="G75" s="159">
        <v>0</v>
      </c>
      <c r="H75" s="35">
        <v>0</v>
      </c>
      <c r="I75" s="611">
        <f t="shared" si="3"/>
        <v>0</v>
      </c>
      <c r="J75" s="612">
        <f t="shared" si="4"/>
        <v>0</v>
      </c>
      <c r="K75" s="613">
        <f t="shared" si="5"/>
        <v>0</v>
      </c>
      <c r="L75" s="58">
        <v>0</v>
      </c>
      <c r="N75" s="1169" t="s">
        <v>831</v>
      </c>
      <c r="O75" s="1170"/>
      <c r="P75" s="1171"/>
    </row>
    <row r="76" spans="1:19" x14ac:dyDescent="0.25">
      <c r="A76" s="56" t="s">
        <v>140</v>
      </c>
      <c r="B76" s="162">
        <v>107</v>
      </c>
      <c r="C76" s="163">
        <v>88</v>
      </c>
      <c r="D76" s="164">
        <v>0</v>
      </c>
      <c r="E76" s="165">
        <v>8</v>
      </c>
      <c r="F76" s="609">
        <f t="shared" si="2"/>
        <v>96</v>
      </c>
      <c r="G76" s="159">
        <v>396</v>
      </c>
      <c r="H76" s="35">
        <v>34</v>
      </c>
      <c r="I76" s="611">
        <f t="shared" si="3"/>
        <v>1054</v>
      </c>
      <c r="J76" s="612">
        <f t="shared" si="4"/>
        <v>37.571157495256166</v>
      </c>
      <c r="K76" s="613">
        <f t="shared" si="5"/>
        <v>4.125</v>
      </c>
      <c r="L76" s="58">
        <v>12</v>
      </c>
      <c r="N76" s="1169"/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5">
        <v>0</v>
      </c>
      <c r="F77" s="609">
        <f t="shared" si="2"/>
        <v>0</v>
      </c>
      <c r="G77" s="159">
        <v>0</v>
      </c>
      <c r="H77" s="35">
        <v>0</v>
      </c>
      <c r="I77" s="611">
        <f t="shared" si="3"/>
        <v>0</v>
      </c>
      <c r="J77" s="612">
        <f t="shared" si="4"/>
        <v>0</v>
      </c>
      <c r="K77" s="613">
        <f t="shared" si="5"/>
        <v>0</v>
      </c>
      <c r="L77" s="58">
        <v>0</v>
      </c>
      <c r="N77" s="1169"/>
      <c r="O77" s="1170"/>
      <c r="P77" s="1171"/>
    </row>
    <row r="78" spans="1:19" ht="15.75" thickBot="1" x14ac:dyDescent="0.3">
      <c r="A78" s="56" t="s">
        <v>142</v>
      </c>
      <c r="B78" s="162">
        <v>19</v>
      </c>
      <c r="C78" s="163">
        <v>18</v>
      </c>
      <c r="D78" s="164">
        <v>0</v>
      </c>
      <c r="E78" s="165">
        <v>0</v>
      </c>
      <c r="F78" s="609">
        <f t="shared" si="2"/>
        <v>18</v>
      </c>
      <c r="G78" s="159">
        <v>250</v>
      </c>
      <c r="H78" s="35">
        <v>1</v>
      </c>
      <c r="I78" s="611">
        <f t="shared" si="3"/>
        <v>31</v>
      </c>
      <c r="J78" s="612">
        <f t="shared" si="4"/>
        <v>806.45161290322585</v>
      </c>
      <c r="K78" s="613">
        <f t="shared" si="5"/>
        <v>13.888888888888889</v>
      </c>
      <c r="L78" s="58">
        <v>1</v>
      </c>
      <c r="N78" s="1172"/>
      <c r="O78" s="1173"/>
      <c r="P78" s="1174"/>
    </row>
    <row r="79" spans="1:19" x14ac:dyDescent="0.25">
      <c r="A79" s="56" t="s">
        <v>143</v>
      </c>
      <c r="B79" s="162">
        <v>3</v>
      </c>
      <c r="C79" s="163">
        <v>3</v>
      </c>
      <c r="D79" s="164">
        <v>0</v>
      </c>
      <c r="E79" s="165">
        <v>0</v>
      </c>
      <c r="F79" s="609">
        <f t="shared" si="2"/>
        <v>3</v>
      </c>
      <c r="G79" s="159">
        <v>6</v>
      </c>
      <c r="H79" s="35">
        <v>1</v>
      </c>
      <c r="I79" s="611">
        <f t="shared" si="3"/>
        <v>31</v>
      </c>
      <c r="J79" s="612">
        <f t="shared" si="4"/>
        <v>19.35483870967742</v>
      </c>
      <c r="K79" s="613">
        <f t="shared" si="5"/>
        <v>2</v>
      </c>
      <c r="L79" s="58">
        <v>0</v>
      </c>
      <c r="N79" s="1148" t="s">
        <v>832</v>
      </c>
      <c r="O79" s="1149"/>
      <c r="P79" s="1150"/>
    </row>
    <row r="80" spans="1:19" x14ac:dyDescent="0.25">
      <c r="A80" s="56" t="s">
        <v>144</v>
      </c>
      <c r="B80" s="162">
        <v>3</v>
      </c>
      <c r="C80" s="163">
        <v>3</v>
      </c>
      <c r="D80" s="164">
        <v>0</v>
      </c>
      <c r="E80" s="165">
        <v>0</v>
      </c>
      <c r="F80" s="609">
        <f t="shared" si="2"/>
        <v>3</v>
      </c>
      <c r="G80" s="159">
        <v>18</v>
      </c>
      <c r="H80" s="35">
        <v>1</v>
      </c>
      <c r="I80" s="611">
        <f t="shared" si="3"/>
        <v>31</v>
      </c>
      <c r="J80" s="612">
        <f t="shared" si="4"/>
        <v>58.064516129032263</v>
      </c>
      <c r="K80" s="613">
        <f t="shared" si="5"/>
        <v>6</v>
      </c>
      <c r="L80" s="58">
        <v>0</v>
      </c>
      <c r="N80" s="1151"/>
      <c r="O80" s="1152"/>
      <c r="P80" s="1153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5">
        <v>0</v>
      </c>
      <c r="F81" s="609">
        <f t="shared" si="2"/>
        <v>0</v>
      </c>
      <c r="G81" s="159">
        <v>0</v>
      </c>
      <c r="H81" s="35">
        <v>0</v>
      </c>
      <c r="I81" s="611">
        <f t="shared" si="3"/>
        <v>0</v>
      </c>
      <c r="J81" s="612">
        <f t="shared" si="4"/>
        <v>0</v>
      </c>
      <c r="K81" s="613">
        <f t="shared" si="5"/>
        <v>0</v>
      </c>
      <c r="L81" s="58">
        <v>0</v>
      </c>
      <c r="N81" s="1151"/>
      <c r="O81" s="1152"/>
      <c r="P81" s="1153"/>
    </row>
    <row r="82" spans="1:18" ht="15.75" thickBot="1" x14ac:dyDescent="0.3">
      <c r="A82" s="56" t="s">
        <v>146</v>
      </c>
      <c r="B82" s="162">
        <v>49</v>
      </c>
      <c r="C82" s="163">
        <v>42</v>
      </c>
      <c r="D82" s="164">
        <v>0</v>
      </c>
      <c r="E82" s="165">
        <v>4</v>
      </c>
      <c r="F82" s="609">
        <f t="shared" si="2"/>
        <v>46</v>
      </c>
      <c r="G82" s="159">
        <v>265</v>
      </c>
      <c r="H82" s="35">
        <v>3</v>
      </c>
      <c r="I82" s="611">
        <f t="shared" si="3"/>
        <v>93</v>
      </c>
      <c r="J82" s="612">
        <f t="shared" si="4"/>
        <v>284.94623655913978</v>
      </c>
      <c r="K82" s="613">
        <f t="shared" si="5"/>
        <v>5.7608695652173916</v>
      </c>
      <c r="L82" s="58">
        <v>3</v>
      </c>
      <c r="N82" s="1154"/>
      <c r="O82" s="1155"/>
      <c r="P82" s="1156"/>
    </row>
    <row r="83" spans="1:18" x14ac:dyDescent="0.25">
      <c r="A83" s="56" t="s">
        <v>147</v>
      </c>
      <c r="B83" s="162">
        <v>7</v>
      </c>
      <c r="C83" s="163">
        <v>6</v>
      </c>
      <c r="D83" s="164">
        <v>0</v>
      </c>
      <c r="E83" s="165">
        <v>0</v>
      </c>
      <c r="F83" s="609">
        <f t="shared" si="2"/>
        <v>6</v>
      </c>
      <c r="G83" s="159">
        <v>33</v>
      </c>
      <c r="H83" s="35">
        <v>6</v>
      </c>
      <c r="I83" s="611">
        <f t="shared" si="3"/>
        <v>186</v>
      </c>
      <c r="J83" s="612">
        <f t="shared" si="4"/>
        <v>17.741935483870968</v>
      </c>
      <c r="K83" s="613">
        <f t="shared" si="5"/>
        <v>5.5</v>
      </c>
      <c r="L83" s="58">
        <v>1</v>
      </c>
    </row>
    <row r="84" spans="1:18" x14ac:dyDescent="0.25">
      <c r="A84" s="56" t="s">
        <v>148</v>
      </c>
      <c r="B84" s="162">
        <v>32</v>
      </c>
      <c r="C84" s="163">
        <v>6</v>
      </c>
      <c r="D84" s="164">
        <v>0</v>
      </c>
      <c r="E84" s="165">
        <v>19</v>
      </c>
      <c r="F84" s="609">
        <f t="shared" si="2"/>
        <v>25</v>
      </c>
      <c r="G84" s="159">
        <v>172</v>
      </c>
      <c r="H84" s="35">
        <v>11</v>
      </c>
      <c r="I84" s="611">
        <f t="shared" si="3"/>
        <v>341</v>
      </c>
      <c r="J84" s="612">
        <f t="shared" si="4"/>
        <v>50.439882697947212</v>
      </c>
      <c r="K84" s="613">
        <f t="shared" si="5"/>
        <v>6.88</v>
      </c>
      <c r="L84" s="58">
        <v>7</v>
      </c>
    </row>
    <row r="85" spans="1:18" x14ac:dyDescent="0.25">
      <c r="A85" s="56" t="s">
        <v>149</v>
      </c>
      <c r="B85" s="162">
        <v>27</v>
      </c>
      <c r="C85" s="163">
        <v>21</v>
      </c>
      <c r="D85" s="164">
        <v>0</v>
      </c>
      <c r="E85" s="165">
        <v>1</v>
      </c>
      <c r="F85" s="609">
        <f t="shared" si="2"/>
        <v>22</v>
      </c>
      <c r="G85" s="159">
        <v>125</v>
      </c>
      <c r="H85" s="35">
        <v>14</v>
      </c>
      <c r="I85" s="611">
        <f>IFERROR(SUM(H85*$N$66),0)</f>
        <v>434</v>
      </c>
      <c r="J85" s="612">
        <f>IFERROR(SUM(G85/I85)*100,0)</f>
        <v>28.801843317972349</v>
      </c>
      <c r="K85" s="613">
        <f>IFERROR(SUM(G85/F85),0)</f>
        <v>5.6818181818181817</v>
      </c>
      <c r="L85" s="58">
        <v>5</v>
      </c>
    </row>
    <row r="86" spans="1:18" ht="15.75" thickBot="1" x14ac:dyDescent="0.3">
      <c r="A86" s="652" t="s">
        <v>6</v>
      </c>
      <c r="B86" s="615">
        <f t="shared" ref="B86:H86" si="6">SUM(B66:B85)</f>
        <v>591</v>
      </c>
      <c r="C86" s="616">
        <f t="shared" si="6"/>
        <v>473</v>
      </c>
      <c r="D86" s="610">
        <f t="shared" si="6"/>
        <v>1</v>
      </c>
      <c r="E86" s="610">
        <f t="shared" si="6"/>
        <v>58</v>
      </c>
      <c r="F86" s="610">
        <f t="shared" si="6"/>
        <v>532</v>
      </c>
      <c r="G86" s="617">
        <f>SUM(G66:G85)</f>
        <v>2594</v>
      </c>
      <c r="H86" s="610">
        <f t="shared" si="6"/>
        <v>150</v>
      </c>
      <c r="I86" s="610">
        <f>IFERROR(SUM(H86*$N$66),0)</f>
        <v>4650</v>
      </c>
      <c r="J86" s="610">
        <f>IFERROR(SUM(G86/I86)*100,0)</f>
        <v>55.784946236559144</v>
      </c>
      <c r="K86" s="610">
        <f>IFERROR(SUM(G86/F86),0)</f>
        <v>4.8759398496240598</v>
      </c>
      <c r="L86" s="618">
        <f>SUM(L66:L85)</f>
        <v>60</v>
      </c>
    </row>
    <row r="87" spans="1:18" x14ac:dyDescent="0.25">
      <c r="A87" s="8"/>
      <c r="B87" s="994"/>
      <c r="C87" s="9"/>
      <c r="D87" s="9"/>
      <c r="E87" s="9"/>
      <c r="F87" s="9"/>
      <c r="G87" s="994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626" t="s">
        <v>735</v>
      </c>
      <c r="B89" s="1627"/>
      <c r="C89" s="1618" t="s">
        <v>733</v>
      </c>
      <c r="D89" s="1619"/>
      <c r="E89" s="1619"/>
      <c r="F89" s="1619"/>
      <c r="G89" s="1619"/>
      <c r="H89" s="1619"/>
      <c r="I89" s="1619"/>
      <c r="J89" s="1620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628"/>
      <c r="B90" s="1629"/>
      <c r="C90" s="653" t="s">
        <v>161</v>
      </c>
      <c r="D90" s="654" t="s">
        <v>49</v>
      </c>
      <c r="E90" s="654" t="s">
        <v>50</v>
      </c>
      <c r="F90" s="654" t="s">
        <v>51</v>
      </c>
      <c r="G90" s="654" t="s">
        <v>52</v>
      </c>
      <c r="H90" s="654" t="s">
        <v>53</v>
      </c>
      <c r="I90" s="655" t="s">
        <v>54</v>
      </c>
      <c r="J90" s="656" t="s">
        <v>162</v>
      </c>
      <c r="K90" s="657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609" t="s">
        <v>41</v>
      </c>
      <c r="B91" s="72" t="s">
        <v>731</v>
      </c>
      <c r="C91" s="73">
        <v>0</v>
      </c>
      <c r="D91" s="74">
        <v>14</v>
      </c>
      <c r="E91" s="74">
        <v>16</v>
      </c>
      <c r="F91" s="74">
        <v>9</v>
      </c>
      <c r="G91" s="74">
        <v>6</v>
      </c>
      <c r="H91" s="74">
        <v>3</v>
      </c>
      <c r="I91" s="74">
        <v>1</v>
      </c>
      <c r="J91" s="61">
        <v>0</v>
      </c>
      <c r="K91" s="658">
        <f t="shared" ref="K91:K99" si="7">SUM(J91+I91+H91+G91+F91+E91+D91+C91)</f>
        <v>49</v>
      </c>
      <c r="L91" s="6"/>
      <c r="M91" s="6"/>
      <c r="N91" s="6"/>
      <c r="O91" s="6"/>
      <c r="P91" s="6"/>
      <c r="Q91" s="6"/>
      <c r="R91" s="6"/>
    </row>
    <row r="92" spans="1:18" x14ac:dyDescent="0.25">
      <c r="A92" s="1610"/>
      <c r="B92" s="68" t="s">
        <v>730</v>
      </c>
      <c r="C92" s="70">
        <v>1</v>
      </c>
      <c r="D92" s="67">
        <v>18</v>
      </c>
      <c r="E92" s="67">
        <v>18</v>
      </c>
      <c r="F92" s="67">
        <v>16</v>
      </c>
      <c r="G92" s="67">
        <v>13</v>
      </c>
      <c r="H92" s="67">
        <v>3</v>
      </c>
      <c r="I92" s="67">
        <v>1</v>
      </c>
      <c r="J92" s="71">
        <v>0</v>
      </c>
      <c r="K92" s="659">
        <f t="shared" si="7"/>
        <v>70</v>
      </c>
    </row>
    <row r="93" spans="1:18" ht="15.75" thickBot="1" x14ac:dyDescent="0.3">
      <c r="A93" s="1611"/>
      <c r="B93" s="662" t="s">
        <v>6</v>
      </c>
      <c r="C93" s="663">
        <f t="shared" ref="C93:J93" si="8">SUM(C91:C92)</f>
        <v>1</v>
      </c>
      <c r="D93" s="664">
        <f t="shared" si="8"/>
        <v>32</v>
      </c>
      <c r="E93" s="664">
        <f t="shared" si="8"/>
        <v>34</v>
      </c>
      <c r="F93" s="664">
        <f t="shared" si="8"/>
        <v>25</v>
      </c>
      <c r="G93" s="664">
        <f t="shared" si="8"/>
        <v>19</v>
      </c>
      <c r="H93" s="664">
        <f t="shared" si="8"/>
        <v>6</v>
      </c>
      <c r="I93" s="664">
        <f t="shared" si="8"/>
        <v>2</v>
      </c>
      <c r="J93" s="665">
        <f t="shared" si="8"/>
        <v>0</v>
      </c>
      <c r="K93" s="660">
        <f t="shared" si="7"/>
        <v>119</v>
      </c>
    </row>
    <row r="94" spans="1:18" ht="15.75" thickBot="1" x14ac:dyDescent="0.3">
      <c r="A94" s="141"/>
      <c r="B94" s="133" t="s">
        <v>729</v>
      </c>
      <c r="C94" s="134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6">
        <v>0</v>
      </c>
      <c r="K94" s="661">
        <f t="shared" si="7"/>
        <v>0</v>
      </c>
    </row>
    <row r="95" spans="1:18" x14ac:dyDescent="0.25">
      <c r="A95" s="1621" t="s">
        <v>55</v>
      </c>
      <c r="B95" s="60" t="s">
        <v>728</v>
      </c>
      <c r="C95" s="73">
        <v>1</v>
      </c>
      <c r="D95" s="74">
        <v>32</v>
      </c>
      <c r="E95" s="74">
        <v>34</v>
      </c>
      <c r="F95" s="74">
        <v>25</v>
      </c>
      <c r="G95" s="74">
        <v>19</v>
      </c>
      <c r="H95" s="74">
        <v>6</v>
      </c>
      <c r="I95" s="74">
        <v>2</v>
      </c>
      <c r="J95" s="61">
        <v>0</v>
      </c>
      <c r="K95" s="658">
        <f t="shared" si="7"/>
        <v>119</v>
      </c>
    </row>
    <row r="96" spans="1:18" x14ac:dyDescent="0.25">
      <c r="A96" s="1622"/>
      <c r="B96" s="131" t="s">
        <v>727</v>
      </c>
      <c r="C96" s="70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71">
        <v>0</v>
      </c>
      <c r="K96" s="659">
        <f t="shared" si="7"/>
        <v>0</v>
      </c>
    </row>
    <row r="97" spans="1:18" ht="15.75" thickBot="1" x14ac:dyDescent="0.3">
      <c r="A97" s="1623"/>
      <c r="B97" s="666" t="s">
        <v>6</v>
      </c>
      <c r="C97" s="667">
        <f t="shared" ref="C97:J97" si="9">SUM(C94:C96)</f>
        <v>1</v>
      </c>
      <c r="D97" s="668">
        <f t="shared" si="9"/>
        <v>32</v>
      </c>
      <c r="E97" s="668">
        <f t="shared" si="9"/>
        <v>34</v>
      </c>
      <c r="F97" s="668">
        <f t="shared" si="9"/>
        <v>25</v>
      </c>
      <c r="G97" s="668">
        <f t="shared" si="9"/>
        <v>19</v>
      </c>
      <c r="H97" s="668">
        <f t="shared" si="9"/>
        <v>6</v>
      </c>
      <c r="I97" s="668">
        <f t="shared" si="9"/>
        <v>2</v>
      </c>
      <c r="J97" s="669">
        <f t="shared" si="9"/>
        <v>0</v>
      </c>
      <c r="K97" s="660">
        <f t="shared" si="7"/>
        <v>119</v>
      </c>
      <c r="R97" s="18"/>
    </row>
    <row r="98" spans="1:18" x14ac:dyDescent="0.25">
      <c r="A98" s="75"/>
      <c r="B98" s="72" t="s">
        <v>726</v>
      </c>
      <c r="C98" s="73">
        <v>1</v>
      </c>
      <c r="D98" s="74">
        <v>5</v>
      </c>
      <c r="E98" s="74">
        <v>10</v>
      </c>
      <c r="F98" s="74">
        <v>9</v>
      </c>
      <c r="G98" s="74">
        <v>5</v>
      </c>
      <c r="H98" s="74">
        <v>2</v>
      </c>
      <c r="I98" s="74">
        <v>0</v>
      </c>
      <c r="J98" s="61">
        <v>1</v>
      </c>
      <c r="K98" s="658">
        <f t="shared" si="7"/>
        <v>33</v>
      </c>
    </row>
    <row r="99" spans="1:18" ht="15.75" thickBot="1" x14ac:dyDescent="0.3">
      <c r="A99" s="76"/>
      <c r="B99" s="77" t="s">
        <v>732</v>
      </c>
      <c r="C99" s="32">
        <v>0</v>
      </c>
      <c r="D99" s="63">
        <v>1</v>
      </c>
      <c r="E99" s="63">
        <v>2</v>
      </c>
      <c r="F99" s="63">
        <v>0</v>
      </c>
      <c r="G99" s="63">
        <v>2</v>
      </c>
      <c r="H99" s="63">
        <v>1</v>
      </c>
      <c r="I99" s="63">
        <v>0</v>
      </c>
      <c r="J99" s="62">
        <v>0</v>
      </c>
      <c r="K99" s="660">
        <f t="shared" si="7"/>
        <v>6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45" t="s">
        <v>57</v>
      </c>
      <c r="B102" s="1046"/>
      <c r="C102" s="1046"/>
      <c r="D102" s="1046"/>
      <c r="E102" s="1047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45" t="s">
        <v>58</v>
      </c>
      <c r="B103" s="1046"/>
      <c r="C103" s="1046"/>
      <c r="D103" s="1046"/>
      <c r="E103" s="1047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45" t="s">
        <v>59</v>
      </c>
      <c r="B104" s="1046"/>
      <c r="C104" s="1046"/>
      <c r="D104" s="1046"/>
      <c r="E104" s="1047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45" t="s">
        <v>60</v>
      </c>
      <c r="B105" s="1046"/>
      <c r="C105" s="1046"/>
      <c r="D105" s="1046"/>
      <c r="E105" s="1047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45" t="s">
        <v>61</v>
      </c>
      <c r="B106" s="1046"/>
      <c r="C106" s="1046"/>
      <c r="D106" s="1046"/>
      <c r="E106" s="1047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604" t="s">
        <v>62</v>
      </c>
      <c r="B107" s="1605"/>
      <c r="C107" s="1605"/>
      <c r="D107" s="1605"/>
      <c r="E107" s="1606"/>
      <c r="F107" s="1521">
        <f>SUM(F105+F106)</f>
        <v>0</v>
      </c>
      <c r="G107" s="1522"/>
      <c r="H107" s="47"/>
      <c r="I107" s="47"/>
      <c r="J107" s="47"/>
      <c r="K107" s="47"/>
      <c r="L107" s="47"/>
      <c r="M107" s="6"/>
    </row>
    <row r="108" spans="1:18" x14ac:dyDescent="0.25">
      <c r="A108" s="1045" t="s">
        <v>63</v>
      </c>
      <c r="B108" s="1046"/>
      <c r="C108" s="1046"/>
      <c r="D108" s="1046"/>
      <c r="E108" s="1047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45" t="s">
        <v>64</v>
      </c>
      <c r="B109" s="1046"/>
      <c r="C109" s="1046"/>
      <c r="D109" s="1046"/>
      <c r="E109" s="1047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45" t="s">
        <v>736</v>
      </c>
      <c r="B110" s="1046"/>
      <c r="C110" s="1046"/>
      <c r="D110" s="1046"/>
      <c r="E110" s="1047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45" t="s">
        <v>65</v>
      </c>
      <c r="B111" s="1046"/>
      <c r="C111" s="1046"/>
      <c r="D111" s="1046"/>
      <c r="E111" s="1047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604" t="s">
        <v>66</v>
      </c>
      <c r="B112" s="1605"/>
      <c r="C112" s="1605"/>
      <c r="D112" s="1605"/>
      <c r="E112" s="1606"/>
      <c r="F112" s="1521">
        <f>SUM(F108+F109+F110+F111)</f>
        <v>0</v>
      </c>
      <c r="G112" s="1522"/>
      <c r="H112" s="47"/>
      <c r="I112" s="47"/>
      <c r="J112" s="47"/>
      <c r="K112" s="47"/>
      <c r="L112" s="47"/>
      <c r="M112" s="6"/>
    </row>
    <row r="113" spans="1:16" ht="15.75" thickBot="1" x14ac:dyDescent="0.3">
      <c r="A113" s="1140" t="s">
        <v>67</v>
      </c>
      <c r="B113" s="1141"/>
      <c r="C113" s="1141"/>
      <c r="D113" s="1141"/>
      <c r="E113" s="1142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852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607"/>
      <c r="C117" s="1607"/>
      <c r="D117" s="1607"/>
      <c r="E117" s="1607"/>
      <c r="F117" s="1607"/>
      <c r="G117" s="1607"/>
      <c r="H117" s="1607"/>
      <c r="I117" s="1607"/>
      <c r="J117" s="1608"/>
    </row>
    <row r="118" spans="1:16" x14ac:dyDescent="0.25">
      <c r="A118" s="1037" t="s">
        <v>851</v>
      </c>
      <c r="B118" s="1038"/>
      <c r="C118" s="1038"/>
      <c r="D118" s="1038"/>
      <c r="E118" s="1038"/>
      <c r="F118" s="1039"/>
      <c r="G118" s="1037" t="s">
        <v>840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147" t="s">
        <v>73</v>
      </c>
      <c r="B120" s="1147"/>
      <c r="C120" s="1147"/>
      <c r="D120" s="1147"/>
      <c r="E120" s="1147"/>
      <c r="F120" s="1147"/>
      <c r="G120" s="1147"/>
      <c r="H120" s="1147"/>
      <c r="I120" s="1147"/>
      <c r="J120" s="1147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A103:E103"/>
    <mergeCell ref="F103:G103"/>
    <mergeCell ref="H64:H65"/>
    <mergeCell ref="I64:I65"/>
    <mergeCell ref="C89:J89"/>
    <mergeCell ref="A95:A97"/>
    <mergeCell ref="A101:G101"/>
    <mergeCell ref="A102:E102"/>
    <mergeCell ref="F102:G102"/>
    <mergeCell ref="J64:J65"/>
    <mergeCell ref="A88:K88"/>
    <mergeCell ref="A89:B90"/>
    <mergeCell ref="A64:A65"/>
    <mergeCell ref="B64:B65"/>
    <mergeCell ref="D64:F64"/>
    <mergeCell ref="G64:G65"/>
    <mergeCell ref="N47:Q49"/>
    <mergeCell ref="A91:A93"/>
    <mergeCell ref="D53:D54"/>
    <mergeCell ref="A61:Q61"/>
    <mergeCell ref="A63:L63"/>
    <mergeCell ref="K64:K65"/>
    <mergeCell ref="L64:L65"/>
    <mergeCell ref="B52:C52"/>
    <mergeCell ref="N79:P82"/>
    <mergeCell ref="N67:P70"/>
    <mergeCell ref="Q67:S70"/>
    <mergeCell ref="N72:P74"/>
    <mergeCell ref="Q72:S74"/>
    <mergeCell ref="N75:P78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20:J120"/>
    <mergeCell ref="A113:E113"/>
    <mergeCell ref="F113:G113"/>
    <mergeCell ref="A115:F115"/>
    <mergeCell ref="G115:J115"/>
    <mergeCell ref="A116:F116"/>
    <mergeCell ref="A118:F118"/>
    <mergeCell ref="G118:J118"/>
    <mergeCell ref="G116:J116"/>
    <mergeCell ref="B117:J117"/>
    <mergeCell ref="A119:F119"/>
    <mergeCell ref="G119:J119"/>
    <mergeCell ref="A110:E110"/>
    <mergeCell ref="F110:G110"/>
    <mergeCell ref="A111:E111"/>
    <mergeCell ref="F111:G111"/>
    <mergeCell ref="A112:E112"/>
    <mergeCell ref="F112:G112"/>
  </mergeCells>
  <conditionalFormatting sqref="G115">
    <cfRule type="cellIs" dxfId="18" priority="8" operator="equal">
      <formula>""</formula>
    </cfRule>
  </conditionalFormatting>
  <conditionalFormatting sqref="A118">
    <cfRule type="cellIs" dxfId="17" priority="6" operator="equal">
      <formula>""</formula>
    </cfRule>
  </conditionalFormatting>
  <conditionalFormatting sqref="G118">
    <cfRule type="cellIs" dxfId="16" priority="3" operator="equal">
      <formula>""</formula>
    </cfRule>
  </conditionalFormatting>
  <conditionalFormatting sqref="A115">
    <cfRule type="cellIs" dxfId="15" priority="1" operator="equal">
      <formula>""</formula>
    </cfRule>
  </conditionalFormatting>
  <hyperlinks>
    <hyperlink ref="A3" r:id="rId1"/>
  </hyperlinks>
  <pageMargins left="1.5354330708661419" right="0.39370078740157483" top="0.39370078740157483" bottom="0.62992125984251968" header="0.31496062992125984" footer="0.31496062992125984"/>
  <pageSetup scale="95"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theme="2" tint="-0.499984740745262"/>
  </sheetPr>
  <dimension ref="A1:T121"/>
  <sheetViews>
    <sheetView topLeftCell="A103" zoomScale="115" zoomScaleNormal="115" zoomScalePageLayoutView="60" workbookViewId="0">
      <selection activeCell="K113" sqref="K113"/>
    </sheetView>
  </sheetViews>
  <sheetFormatPr baseColWidth="10" defaultColWidth="11.42578125" defaultRowHeight="15" x14ac:dyDescent="0.25"/>
  <cols>
    <col min="1" max="1" width="19.85546875" customWidth="1"/>
    <col min="2" max="2" width="11.42578125" customWidth="1"/>
    <col min="3" max="3" width="9.5703125" bestFit="1" customWidth="1"/>
    <col min="4" max="4" width="8.855468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  <col min="18" max="18" width="11.140625" customWidth="1"/>
    <col min="19" max="20" width="11.42578125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813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/>
      <c r="B9" s="180"/>
      <c r="C9" s="198"/>
      <c r="E9" s="59" t="s">
        <v>85</v>
      </c>
      <c r="F9" s="183">
        <f>'67-A'!B16</f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648" t="s">
        <v>1</v>
      </c>
      <c r="B11" s="671" t="s">
        <v>2</v>
      </c>
      <c r="C11" s="672" t="s">
        <v>724</v>
      </c>
      <c r="D11" s="1650" t="s">
        <v>3</v>
      </c>
      <c r="E11" s="718"/>
      <c r="F11" s="1652" t="s">
        <v>725</v>
      </c>
      <c r="G11" s="1653"/>
      <c r="H11" s="1653"/>
      <c r="I11" s="1654"/>
      <c r="J11" s="680" t="s">
        <v>4</v>
      </c>
      <c r="K11" s="681" t="s">
        <v>5</v>
      </c>
      <c r="L11" s="1658" t="s">
        <v>6</v>
      </c>
      <c r="N11" s="1114"/>
      <c r="O11" s="1114"/>
      <c r="P11" s="1114"/>
      <c r="Q11" s="1114"/>
    </row>
    <row r="12" spans="1:17" ht="15.75" customHeight="1" thickBot="1" x14ac:dyDescent="0.3">
      <c r="A12" s="1649"/>
      <c r="B12" s="673" t="s">
        <v>7</v>
      </c>
      <c r="C12" s="674" t="s">
        <v>8</v>
      </c>
      <c r="D12" s="1651"/>
      <c r="E12" s="718"/>
      <c r="F12" s="1655"/>
      <c r="G12" s="1656"/>
      <c r="H12" s="1656"/>
      <c r="I12" s="1657"/>
      <c r="J12" s="682" t="s">
        <v>9</v>
      </c>
      <c r="K12" s="683" t="s">
        <v>10</v>
      </c>
      <c r="L12" s="1659"/>
    </row>
    <row r="13" spans="1:17" s="155" customFormat="1" x14ac:dyDescent="0.25">
      <c r="A13" s="153" t="s">
        <v>691</v>
      </c>
      <c r="B13" s="723">
        <f>Enero!B13+Febrero!B13+Marzo!B13+Abril!B13+Mayo!B13+Junio!B13+Julio!B13+Agosto!B13+Septiembre!B13+Octubre!B13+Noviembre!B13+Diciembre!B13</f>
        <v>0</v>
      </c>
      <c r="C13" s="723">
        <f>Enero!C13+Febrero!C13+Marzo!C13+Abril!C13+Mayo!C13+Junio!C13+Julio!C13+Agosto!C13+Septiembre!C13+Octubre!C13+Noviembre!C13+Diciembre!C13</f>
        <v>0</v>
      </c>
      <c r="D13" s="675">
        <f>SUM(C13+B13)</f>
        <v>0</v>
      </c>
      <c r="E13" s="719"/>
      <c r="F13" s="1029" t="s">
        <v>11</v>
      </c>
      <c r="G13" s="1030"/>
      <c r="H13" s="1030"/>
      <c r="I13" s="1030"/>
      <c r="J13" s="723">
        <f>Enero!J13+Febrero!J13+Marzo!J13+Abril!J13+Mayo!J13+Junio!J13+Julio!J13+Agosto!J13+Septiembre!J13+Octubre!J13+Noviembre!J13+Diciembre!J13</f>
        <v>3802</v>
      </c>
      <c r="K13" s="728">
        <f>Enero!K13+Febrero!K13+Marzo!K13+Abril!K13+Mayo!K13+Junio!K13+Julio!K13+Agosto!K13+Septiembre!K13+Octubre!K13+Noviembre!K13+Diciembre!K13</f>
        <v>830</v>
      </c>
      <c r="L13" s="684">
        <f>SUM(K13+J13)</f>
        <v>4632</v>
      </c>
    </row>
    <row r="14" spans="1:17" x14ac:dyDescent="0.25">
      <c r="A14" s="13" t="s">
        <v>692</v>
      </c>
      <c r="B14" s="723">
        <f>Enero!B14+Febrero!B14+Marzo!B14+Abril!B14+Mayo!B14+Junio!B14+Julio!B14+Agosto!B14+Septiembre!B14+Octubre!B14+Noviembre!B14+Diciembre!B14</f>
        <v>853</v>
      </c>
      <c r="C14" s="723">
        <f>Enero!C14+Febrero!C14+Marzo!C14+Abril!C14+Mayo!C14+Junio!C14+Julio!C14+Agosto!C14+Septiembre!C14+Octubre!C14+Noviembre!C14+Diciembre!C14</f>
        <v>8952</v>
      </c>
      <c r="D14" s="676">
        <f t="shared" ref="D14:D51" si="0">SUM(C14+B14)</f>
        <v>9805</v>
      </c>
      <c r="E14" s="718"/>
      <c r="F14" s="1029" t="s">
        <v>12</v>
      </c>
      <c r="G14" s="1030"/>
      <c r="H14" s="1030"/>
      <c r="I14" s="1030"/>
      <c r="J14" s="723">
        <f>Enero!J14+Febrero!J14+Marzo!J14+Abril!J14+Mayo!J14+Junio!J14+Julio!J14+Agosto!J14+Septiembre!J14+Octubre!J14+Noviembre!J14+Diciembre!J14</f>
        <v>6858</v>
      </c>
      <c r="K14" s="723">
        <f>Enero!K14+Febrero!K14+Marzo!K14+Abril!K14+Mayo!K14+Junio!K14+Julio!K14+Agosto!K14+Septiembre!K14+Octubre!K14+Noviembre!K14+Diciembre!K14</f>
        <v>18538</v>
      </c>
      <c r="L14" s="684">
        <f t="shared" ref="L14:L33" si="1">SUM(K14+J14)</f>
        <v>25396</v>
      </c>
    </row>
    <row r="15" spans="1:17" x14ac:dyDescent="0.25">
      <c r="A15" s="13" t="s">
        <v>693</v>
      </c>
      <c r="B15" s="723">
        <f>Enero!B15+Febrero!B15+Marzo!B15+Abril!B15+Mayo!B15+Junio!B15+Julio!B15+Agosto!B15+Septiembre!B15+Octubre!B15+Noviembre!B15+Diciembre!B15</f>
        <v>1434</v>
      </c>
      <c r="C15" s="723">
        <f>Enero!C15+Febrero!C15+Marzo!C15+Abril!C15+Mayo!C15+Junio!C15+Julio!C15+Agosto!C15+Septiembre!C15+Octubre!C15+Noviembre!C15+Diciembre!C15</f>
        <v>7429</v>
      </c>
      <c r="D15" s="676">
        <f t="shared" si="0"/>
        <v>8863</v>
      </c>
      <c r="E15" s="718"/>
      <c r="F15" s="1029" t="s">
        <v>13</v>
      </c>
      <c r="G15" s="1030"/>
      <c r="H15" s="1030"/>
      <c r="I15" s="1030"/>
      <c r="J15" s="723">
        <f>Enero!J15+Febrero!J15+Marzo!J15+Abril!J15+Mayo!J15+Junio!J15+Julio!J15+Agosto!J15+Septiembre!J15+Octubre!J15+Noviembre!J15+Diciembre!J15</f>
        <v>3274</v>
      </c>
      <c r="K15" s="723">
        <f>Enero!K15+Febrero!K15+Marzo!K15+Abril!K15+Mayo!K15+Junio!K15+Julio!K15+Agosto!K15+Septiembre!K15+Octubre!K15+Noviembre!K15+Diciembre!K15</f>
        <v>10296</v>
      </c>
      <c r="L15" s="684">
        <f t="shared" si="1"/>
        <v>13570</v>
      </c>
    </row>
    <row r="16" spans="1:17" x14ac:dyDescent="0.25">
      <c r="A16" s="13" t="s">
        <v>694</v>
      </c>
      <c r="B16" s="723">
        <f>Enero!B16+Febrero!B16+Marzo!B16+Abril!B16+Mayo!B16+Junio!B16+Julio!B16+Agosto!B16+Septiembre!B16+Octubre!B16+Noviembre!B16+Diciembre!B16</f>
        <v>541</v>
      </c>
      <c r="C16" s="723">
        <f>Enero!C16+Febrero!C16+Marzo!C16+Abril!C16+Mayo!C16+Junio!C16+Julio!C16+Agosto!C16+Septiembre!C16+Octubre!C16+Noviembre!C16+Diciembre!C16</f>
        <v>5914</v>
      </c>
      <c r="D16" s="676">
        <f t="shared" si="0"/>
        <v>6455</v>
      </c>
      <c r="E16" s="718"/>
      <c r="F16" s="1029" t="s">
        <v>14</v>
      </c>
      <c r="G16" s="1030"/>
      <c r="H16" s="1030"/>
      <c r="I16" s="1030"/>
      <c r="J16" s="723">
        <f>Enero!J16+Febrero!J16+Marzo!J16+Abril!J16+Mayo!J16+Junio!J16+Julio!J16+Agosto!J16+Septiembre!J16+Octubre!J16+Noviembre!J16+Diciembre!J16</f>
        <v>2366</v>
      </c>
      <c r="K16" s="723">
        <f>Enero!K16+Febrero!K16+Marzo!K16+Abril!K16+Mayo!K16+Junio!K16+Julio!K16+Agosto!K16+Septiembre!K16+Octubre!K16+Noviembre!K16+Diciembre!K16</f>
        <v>3497</v>
      </c>
      <c r="L16" s="684">
        <f t="shared" si="1"/>
        <v>5863</v>
      </c>
    </row>
    <row r="17" spans="1:12" x14ac:dyDescent="0.25">
      <c r="A17" s="13" t="s">
        <v>695</v>
      </c>
      <c r="B17" s="723">
        <f>Enero!B17+Febrero!B17+Marzo!B17+Abril!B17+Mayo!B17+Junio!B17+Julio!B17+Agosto!B17+Septiembre!B17+Octubre!B17+Noviembre!B17+Diciembre!B17</f>
        <v>2210</v>
      </c>
      <c r="C17" s="723">
        <f>Enero!C17+Febrero!C17+Marzo!C17+Abril!C17+Mayo!C17+Junio!C17+Julio!C17+Agosto!C17+Septiembre!C17+Octubre!C17+Noviembre!C17+Diciembre!C17</f>
        <v>3157</v>
      </c>
      <c r="D17" s="676">
        <f t="shared" si="0"/>
        <v>5367</v>
      </c>
      <c r="E17" s="718"/>
      <c r="F17" s="1029" t="s">
        <v>15</v>
      </c>
      <c r="G17" s="1030"/>
      <c r="H17" s="1030"/>
      <c r="I17" s="1030"/>
      <c r="J17" s="723">
        <f>Enero!J17+Febrero!J17+Marzo!J17+Abril!J17+Mayo!J17+Junio!J17+Julio!J17+Agosto!J17+Septiembre!J17+Octubre!J17+Noviembre!J17+Diciembre!J17</f>
        <v>0</v>
      </c>
      <c r="K17" s="723">
        <f>Enero!K17+Febrero!K17+Marzo!K17+Abril!K17+Mayo!K17+Junio!K17+Julio!K17+Agosto!K17+Septiembre!K17+Octubre!K17+Noviembre!K17+Diciembre!K17</f>
        <v>0</v>
      </c>
      <c r="L17" s="684">
        <f t="shared" si="1"/>
        <v>0</v>
      </c>
    </row>
    <row r="18" spans="1:12" x14ac:dyDescent="0.25">
      <c r="A18" s="13" t="s">
        <v>786</v>
      </c>
      <c r="B18" s="723">
        <f>Enero!B18+Febrero!B18+Marzo!B18+Abril!B18+Mayo!B18+Junio!B18+Julio!B18+Agosto!B18+Septiembre!B18+Octubre!B18+Noviembre!B18+Diciembre!B18</f>
        <v>3912</v>
      </c>
      <c r="C18" s="723">
        <f>Enero!C18+Febrero!C18+Marzo!C18+Abril!C18+Mayo!C18+Junio!C18+Julio!C18+Agosto!C18+Septiembre!C18+Octubre!C18+Noviembre!C18+Diciembre!C18</f>
        <v>4893</v>
      </c>
      <c r="D18" s="676">
        <f t="shared" si="0"/>
        <v>8805</v>
      </c>
      <c r="E18" s="718"/>
      <c r="F18" s="1045" t="s">
        <v>16</v>
      </c>
      <c r="G18" s="1046"/>
      <c r="H18" s="1046"/>
      <c r="I18" s="1046"/>
      <c r="J18" s="723">
        <f>Enero!J18+Febrero!J18+Marzo!J18+Abril!J18+Mayo!J18+Junio!J18+Julio!J18+Agosto!J18+Septiembre!J18+Octubre!J18+Noviembre!J18+Diciembre!J18</f>
        <v>0</v>
      </c>
      <c r="K18" s="723">
        <f>Enero!K18+Febrero!K18+Marzo!K18+Abril!K18+Mayo!K18+Junio!K18+Julio!K18+Agosto!K18+Septiembre!K18+Octubre!K18+Noviembre!K18+Diciembre!K18</f>
        <v>0</v>
      </c>
      <c r="L18" s="684">
        <f t="shared" si="1"/>
        <v>0</v>
      </c>
    </row>
    <row r="19" spans="1:12" x14ac:dyDescent="0.25">
      <c r="A19" s="13" t="s">
        <v>696</v>
      </c>
      <c r="B19" s="723">
        <f>Enero!B19+Febrero!B19+Marzo!B19+Abril!B19+Mayo!B19+Junio!B19+Julio!B19+Agosto!B19+Septiembre!B19+Octubre!B19+Noviembre!B19+Diciembre!B19</f>
        <v>2229</v>
      </c>
      <c r="C19" s="723">
        <f>Enero!C19+Febrero!C19+Marzo!C19+Abril!C19+Mayo!C19+Junio!C19+Julio!C19+Agosto!C19+Septiembre!C19+Octubre!C19+Noviembre!C19+Diciembre!C19</f>
        <v>3980</v>
      </c>
      <c r="D19" s="676">
        <f t="shared" si="0"/>
        <v>6209</v>
      </c>
      <c r="E19" s="718"/>
      <c r="F19" s="1045" t="s">
        <v>17</v>
      </c>
      <c r="G19" s="1046"/>
      <c r="H19" s="1046"/>
      <c r="I19" s="1047"/>
      <c r="J19" s="723">
        <f>Enero!J19+Febrero!J19+Marzo!J19+Abril!J19+Mayo!J19+Junio!J19+Julio!J19+Agosto!J19+Septiembre!J19+Octubre!J19+Noviembre!J19+Diciembre!J19</f>
        <v>0</v>
      </c>
      <c r="K19" s="723">
        <f>Enero!K19+Febrero!K19+Marzo!K19+Abril!K19+Mayo!K19+Junio!K19+Julio!K19+Agosto!K19+Septiembre!K19+Octubre!K19+Noviembre!K19+Diciembre!K19</f>
        <v>0</v>
      </c>
      <c r="L19" s="684">
        <f t="shared" si="1"/>
        <v>0</v>
      </c>
    </row>
    <row r="20" spans="1:12" x14ac:dyDescent="0.25">
      <c r="A20" s="13" t="s">
        <v>697</v>
      </c>
      <c r="B20" s="723">
        <f>Enero!B20+Febrero!B20+Marzo!B20+Abril!B20+Mayo!B20+Junio!B20+Julio!B20+Agosto!B20+Septiembre!B20+Octubre!B20+Noviembre!B20+Diciembre!B20</f>
        <v>0</v>
      </c>
      <c r="C20" s="723">
        <f>Enero!C20+Febrero!C20+Marzo!C20+Abril!C20+Mayo!C20+Junio!C20+Julio!C20+Agosto!C20+Septiembre!C20+Octubre!C20+Noviembre!C20+Diciembre!C20</f>
        <v>0</v>
      </c>
      <c r="D20" s="676">
        <f t="shared" si="0"/>
        <v>0</v>
      </c>
      <c r="E20" s="718"/>
      <c r="F20" s="1045" t="s">
        <v>18</v>
      </c>
      <c r="G20" s="1046"/>
      <c r="H20" s="1046"/>
      <c r="I20" s="1047"/>
      <c r="J20" s="723">
        <f>Enero!J20+Febrero!J20+Marzo!J20+Abril!J20+Mayo!J20+Junio!J20+Julio!J20+Agosto!J20+Septiembre!J20+Octubre!J20+Noviembre!J20+Diciembre!J20</f>
        <v>0</v>
      </c>
      <c r="K20" s="723">
        <f>Enero!K20+Febrero!K20+Marzo!K20+Abril!K20+Mayo!K20+Junio!K20+Julio!K20+Agosto!K20+Septiembre!K20+Octubre!K20+Noviembre!K20+Diciembre!K20</f>
        <v>0</v>
      </c>
      <c r="L20" s="684">
        <f t="shared" si="1"/>
        <v>0</v>
      </c>
    </row>
    <row r="21" spans="1:12" x14ac:dyDescent="0.25">
      <c r="A21" s="13" t="s">
        <v>698</v>
      </c>
      <c r="B21" s="723">
        <f>Enero!B21+Febrero!B21+Marzo!B21+Abril!B21+Mayo!B21+Junio!B21+Julio!B21+Agosto!B21+Septiembre!B21+Octubre!B21+Noviembre!B21+Diciembre!B21</f>
        <v>1416</v>
      </c>
      <c r="C21" s="723">
        <f>Enero!C21+Febrero!C21+Marzo!C21+Abril!C21+Mayo!C21+Junio!C21+Julio!C21+Agosto!C21+Septiembre!C21+Octubre!C21+Noviembre!C21+Diciembre!C21</f>
        <v>2792</v>
      </c>
      <c r="D21" s="676">
        <f t="shared" si="0"/>
        <v>4208</v>
      </c>
      <c r="E21" s="718"/>
      <c r="F21" s="1045" t="s">
        <v>19</v>
      </c>
      <c r="G21" s="1046"/>
      <c r="H21" s="1046"/>
      <c r="I21" s="1047"/>
      <c r="J21" s="723">
        <f>Enero!J21+Febrero!J21+Marzo!J21+Abril!J21+Mayo!J21+Junio!J21+Julio!J21+Agosto!J21+Septiembre!J21+Octubre!J21+Noviembre!J21+Diciembre!J21</f>
        <v>0</v>
      </c>
      <c r="K21" s="723">
        <f>Enero!K21+Febrero!K21+Marzo!K21+Abril!K21+Mayo!K21+Junio!K21+Julio!K21+Agosto!K21+Septiembre!K21+Octubre!K21+Noviembre!K21+Diciembre!K21</f>
        <v>0</v>
      </c>
      <c r="L21" s="684">
        <f t="shared" si="1"/>
        <v>0</v>
      </c>
    </row>
    <row r="22" spans="1:12" x14ac:dyDescent="0.25">
      <c r="A22" s="13" t="s">
        <v>699</v>
      </c>
      <c r="B22" s="723">
        <f>Enero!B22+Febrero!B22+Marzo!B22+Abril!B22+Mayo!B22+Junio!B22+Julio!B22+Agosto!B22+Septiembre!B22+Octubre!B22+Noviembre!B22+Diciembre!B22</f>
        <v>719</v>
      </c>
      <c r="C22" s="723">
        <f>Enero!C22+Febrero!C22+Marzo!C22+Abril!C22+Mayo!C22+Junio!C22+Julio!C22+Agosto!C22+Septiembre!C22+Octubre!C22+Noviembre!C22+Diciembre!C22</f>
        <v>1423</v>
      </c>
      <c r="D22" s="676">
        <f t="shared" si="0"/>
        <v>2142</v>
      </c>
      <c r="E22" s="718"/>
      <c r="F22" s="1045" t="s">
        <v>20</v>
      </c>
      <c r="G22" s="1046"/>
      <c r="H22" s="1046"/>
      <c r="I22" s="1047"/>
      <c r="J22" s="723">
        <f>Enero!J22+Febrero!J22+Marzo!J22+Abril!J22+Mayo!J22+Junio!J22+Julio!J22+Agosto!J22+Septiembre!J22+Octubre!J22+Noviembre!J22+Diciembre!J22</f>
        <v>2985</v>
      </c>
      <c r="K22" s="723">
        <f>Enero!K22+Febrero!K22+Marzo!K22+Abril!K22+Mayo!K22+Junio!K22+Julio!K22+Agosto!K22+Septiembre!K22+Octubre!K22+Noviembre!K22+Diciembre!K22</f>
        <v>5244</v>
      </c>
      <c r="L22" s="684">
        <f t="shared" si="1"/>
        <v>8229</v>
      </c>
    </row>
    <row r="23" spans="1:12" x14ac:dyDescent="0.25">
      <c r="A23" s="13" t="s">
        <v>700</v>
      </c>
      <c r="B23" s="723">
        <f>Enero!B23+Febrero!B23+Marzo!B23+Abril!B23+Mayo!B23+Junio!B23+Julio!B23+Agosto!B23+Septiembre!B23+Octubre!B23+Noviembre!B23+Diciembre!B23</f>
        <v>358</v>
      </c>
      <c r="C23" s="723">
        <f>Enero!C23+Febrero!C23+Marzo!C23+Abril!C23+Mayo!C23+Junio!C23+Julio!C23+Agosto!C23+Septiembre!C23+Octubre!C23+Noviembre!C23+Diciembre!C23</f>
        <v>2261</v>
      </c>
      <c r="D23" s="676">
        <f t="shared" si="0"/>
        <v>2619</v>
      </c>
      <c r="E23" s="718"/>
      <c r="F23" s="1045" t="s">
        <v>21</v>
      </c>
      <c r="G23" s="1046"/>
      <c r="H23" s="1046"/>
      <c r="I23" s="1047"/>
      <c r="J23" s="723">
        <f>Enero!J23+Febrero!J23+Marzo!J23+Abril!J23+Mayo!J23+Junio!J23+Julio!J23+Agosto!J23+Septiembre!J23+Octubre!J23+Noviembre!J23+Diciembre!J23</f>
        <v>342</v>
      </c>
      <c r="K23" s="723">
        <f>Enero!K23+Febrero!K23+Marzo!K23+Abril!K23+Mayo!K23+Junio!K23+Julio!K23+Agosto!K23+Septiembre!K23+Octubre!K23+Noviembre!K23+Diciembre!K23</f>
        <v>40</v>
      </c>
      <c r="L23" s="684">
        <f t="shared" si="1"/>
        <v>382</v>
      </c>
    </row>
    <row r="24" spans="1:12" x14ac:dyDescent="0.25">
      <c r="A24" s="13" t="s">
        <v>701</v>
      </c>
      <c r="B24" s="723">
        <f>Enero!B24+Febrero!B24+Marzo!B24+Abril!B24+Mayo!B24+Junio!B24+Julio!B24+Agosto!B24+Septiembre!B24+Octubre!B24+Noviembre!B24+Diciembre!B24</f>
        <v>816</v>
      </c>
      <c r="C24" s="723">
        <f>Enero!C24+Febrero!C24+Marzo!C24+Abril!C24+Mayo!C24+Junio!C24+Julio!C24+Agosto!C24+Septiembre!C24+Octubre!C24+Noviembre!C24+Diciembre!C24</f>
        <v>1527</v>
      </c>
      <c r="D24" s="676">
        <f t="shared" si="0"/>
        <v>2343</v>
      </c>
      <c r="E24" s="718"/>
      <c r="F24" s="1045" t="s">
        <v>22</v>
      </c>
      <c r="G24" s="1046"/>
      <c r="H24" s="1046"/>
      <c r="I24" s="1047"/>
      <c r="J24" s="723">
        <f>Enero!J24+Febrero!J24+Marzo!J24+Abril!J24+Mayo!J24+Junio!J24+Julio!J24+Agosto!J24+Septiembre!J24+Octubre!J24+Noviembre!J24+Diciembre!J24</f>
        <v>0</v>
      </c>
      <c r="K24" s="723">
        <f>Enero!K24+Febrero!K24+Marzo!K24+Abril!K24+Mayo!K24+Junio!K24+Julio!K24+Agosto!K24+Septiembre!K24+Octubre!K24+Noviembre!K24+Diciembre!K24</f>
        <v>0</v>
      </c>
      <c r="L24" s="684">
        <f t="shared" si="1"/>
        <v>0</v>
      </c>
    </row>
    <row r="25" spans="1:12" x14ac:dyDescent="0.25">
      <c r="A25" s="13" t="s">
        <v>702</v>
      </c>
      <c r="B25" s="723">
        <f>Enero!B25+Febrero!B25+Marzo!B25+Abril!B25+Mayo!B25+Junio!B25+Julio!B25+Agosto!B25+Septiembre!B25+Octubre!B25+Noviembre!B25+Diciembre!B25</f>
        <v>2232</v>
      </c>
      <c r="C25" s="723">
        <f>Enero!C25+Febrero!C25+Marzo!C25+Abril!C25+Mayo!C25+Junio!C25+Julio!C25+Agosto!C25+Septiembre!C25+Octubre!C25+Noviembre!C25+Diciembre!C25</f>
        <v>6243</v>
      </c>
      <c r="D25" s="676">
        <f t="shared" si="0"/>
        <v>8475</v>
      </c>
      <c r="E25" s="718"/>
      <c r="F25" s="1045" t="s">
        <v>23</v>
      </c>
      <c r="G25" s="1046"/>
      <c r="H25" s="1046"/>
      <c r="I25" s="1047"/>
      <c r="J25" s="723">
        <f>Enero!J25+Febrero!J25+Marzo!J25+Abril!J25+Mayo!J25+Junio!J25+Julio!J25+Agosto!J25+Septiembre!J25+Octubre!J25+Noviembre!J25+Diciembre!J25</f>
        <v>0</v>
      </c>
      <c r="K25" s="723">
        <f>Enero!K25+Febrero!K25+Marzo!K25+Abril!K25+Mayo!K25+Junio!K25+Julio!K25+Agosto!K25+Septiembre!K25+Octubre!K25+Noviembre!K25+Diciembre!K25</f>
        <v>0</v>
      </c>
      <c r="L25" s="684">
        <f t="shared" si="1"/>
        <v>0</v>
      </c>
    </row>
    <row r="26" spans="1:12" x14ac:dyDescent="0.25">
      <c r="A26" s="13" t="s">
        <v>703</v>
      </c>
      <c r="B26" s="723">
        <f>Enero!B26+Febrero!B26+Marzo!B26+Abril!B26+Mayo!B26+Junio!B26+Julio!B26+Agosto!B26+Septiembre!B26+Octubre!B26+Noviembre!B26+Diciembre!B26</f>
        <v>923</v>
      </c>
      <c r="C26" s="723">
        <f>Enero!C26+Febrero!C26+Marzo!C26+Abril!C26+Mayo!C26+Junio!C26+Julio!C26+Agosto!C26+Septiembre!C26+Octubre!C26+Noviembre!C26+Diciembre!C26</f>
        <v>1848</v>
      </c>
      <c r="D26" s="676">
        <f t="shared" si="0"/>
        <v>2771</v>
      </c>
      <c r="E26" s="718"/>
      <c r="F26" s="1045" t="s">
        <v>24</v>
      </c>
      <c r="G26" s="1046"/>
      <c r="H26" s="1046"/>
      <c r="I26" s="1047"/>
      <c r="J26" s="723">
        <f>Enero!J26+Febrero!J26+Marzo!J26+Abril!J26+Mayo!J26+Junio!J26+Julio!J26+Agosto!J26+Septiembre!J26+Octubre!J26+Noviembre!J26+Diciembre!J26</f>
        <v>0</v>
      </c>
      <c r="K26" s="723">
        <f>Enero!K26+Febrero!K26+Marzo!K26+Abril!K26+Mayo!K26+Junio!K26+Julio!K26+Agosto!K26+Septiembre!K26+Octubre!K26+Noviembre!K26+Diciembre!K26</f>
        <v>0</v>
      </c>
      <c r="L26" s="684">
        <f t="shared" si="1"/>
        <v>0</v>
      </c>
    </row>
    <row r="27" spans="1:12" x14ac:dyDescent="0.25">
      <c r="A27" s="13" t="s">
        <v>704</v>
      </c>
      <c r="B27" s="723">
        <f>Enero!B27+Febrero!B27+Marzo!B27+Abril!B27+Mayo!B27+Junio!B27+Julio!B27+Agosto!B27+Septiembre!B27+Octubre!B27+Noviembre!B27+Diciembre!B27</f>
        <v>401</v>
      </c>
      <c r="C27" s="723">
        <f>Enero!C27+Febrero!C27+Marzo!C27+Abril!C27+Mayo!C27+Junio!C27+Julio!C27+Agosto!C27+Septiembre!C27+Octubre!C27+Noviembre!C27+Diciembre!C27</f>
        <v>785</v>
      </c>
      <c r="D27" s="676">
        <f t="shared" si="0"/>
        <v>1186</v>
      </c>
      <c r="E27" s="718"/>
      <c r="F27" s="1045" t="s">
        <v>25</v>
      </c>
      <c r="G27" s="1046"/>
      <c r="H27" s="1046"/>
      <c r="I27" s="1047"/>
      <c r="J27" s="723">
        <f>Enero!J27+Febrero!J27+Marzo!J27+Abril!J27+Mayo!J27+Junio!J27+Julio!J27+Agosto!J27+Septiembre!J27+Octubre!J27+Noviembre!J27+Diciembre!J27</f>
        <v>0</v>
      </c>
      <c r="K27" s="723">
        <f>Enero!K27+Febrero!K27+Marzo!K27+Abril!K27+Mayo!K27+Junio!K27+Julio!K27+Agosto!K27+Septiembre!K27+Octubre!K27+Noviembre!K27+Diciembre!K27</f>
        <v>0</v>
      </c>
      <c r="L27" s="684">
        <f t="shared" si="1"/>
        <v>0</v>
      </c>
    </row>
    <row r="28" spans="1:12" x14ac:dyDescent="0.25">
      <c r="A28" s="13" t="s">
        <v>705</v>
      </c>
      <c r="B28" s="723">
        <f>Enero!B28+Febrero!B28+Marzo!B28+Abril!B28+Mayo!B28+Junio!B28+Julio!B28+Agosto!B28+Septiembre!B28+Octubre!B28+Noviembre!B28+Diciembre!B28</f>
        <v>49</v>
      </c>
      <c r="C28" s="723">
        <f>Enero!C28+Febrero!C28+Marzo!C28+Abril!C28+Mayo!C28+Junio!C28+Julio!C28+Agosto!C28+Septiembre!C28+Octubre!C28+Noviembre!C28+Diciembre!C28</f>
        <v>2194</v>
      </c>
      <c r="D28" s="676">
        <f t="shared" si="0"/>
        <v>2243</v>
      </c>
      <c r="E28" s="718"/>
      <c r="F28" s="1045" t="s">
        <v>26</v>
      </c>
      <c r="G28" s="1046"/>
      <c r="H28" s="1046"/>
      <c r="I28" s="1047"/>
      <c r="J28" s="723">
        <f>Enero!J28+Febrero!J28+Marzo!J28+Abril!J28+Mayo!J28+Junio!J28+Julio!J28+Agosto!J28+Septiembre!J28+Octubre!J28+Noviembre!J28+Diciembre!J28</f>
        <v>0</v>
      </c>
      <c r="K28" s="723">
        <f>Enero!K28+Febrero!K28+Marzo!K28+Abril!K28+Mayo!K28+Junio!K28+Julio!K28+Agosto!K28+Septiembre!K28+Octubre!K28+Noviembre!K28+Diciembre!K28</f>
        <v>0</v>
      </c>
      <c r="L28" s="684">
        <f t="shared" si="1"/>
        <v>0</v>
      </c>
    </row>
    <row r="29" spans="1:12" x14ac:dyDescent="0.25">
      <c r="A29" s="13" t="s">
        <v>706</v>
      </c>
      <c r="B29" s="723">
        <f>Enero!B29+Febrero!B29+Marzo!B29+Abril!B29+Mayo!B29+Junio!B29+Julio!B29+Agosto!B29+Septiembre!B29+Octubre!B29+Noviembre!B29+Diciembre!B29</f>
        <v>1028</v>
      </c>
      <c r="C29" s="723">
        <f>Enero!C29+Febrero!C29+Marzo!C29+Abril!C29+Mayo!C29+Junio!C29+Julio!C29+Agosto!C29+Septiembre!C29+Octubre!C29+Noviembre!C29+Diciembre!C29</f>
        <v>1489</v>
      </c>
      <c r="D29" s="676">
        <f t="shared" si="0"/>
        <v>2517</v>
      </c>
      <c r="E29" s="718"/>
      <c r="F29" s="1045" t="s">
        <v>27</v>
      </c>
      <c r="G29" s="1046"/>
      <c r="H29" s="1046"/>
      <c r="I29" s="1047"/>
      <c r="J29" s="143"/>
      <c r="K29" s="723">
        <f>Enero!K29+Febrero!K29+Marzo!K29+Abril!K29+Mayo!K29+Junio!K29+Julio!K29+Agosto!K29+Septiembre!K29+Octubre!K29+Noviembre!K29+Diciembre!K29</f>
        <v>2481</v>
      </c>
      <c r="L29" s="684">
        <f t="shared" si="1"/>
        <v>2481</v>
      </c>
    </row>
    <row r="30" spans="1:12" x14ac:dyDescent="0.25">
      <c r="A30" s="13" t="s">
        <v>707</v>
      </c>
      <c r="B30" s="723">
        <f>Enero!B30+Febrero!B30+Marzo!B30+Abril!B30+Mayo!B30+Junio!B30+Julio!B30+Agosto!B30+Septiembre!B30+Octubre!B30+Noviembre!B30+Diciembre!B30</f>
        <v>0</v>
      </c>
      <c r="C30" s="723">
        <f>Enero!C30+Febrero!C30+Marzo!C30+Abril!C30+Mayo!C30+Junio!C30+Julio!C30+Agosto!C30+Septiembre!C30+Octubre!C30+Noviembre!C30+Diciembre!C30</f>
        <v>0</v>
      </c>
      <c r="D30" s="676">
        <f t="shared" si="0"/>
        <v>0</v>
      </c>
      <c r="E30" s="718"/>
      <c r="F30" s="1029" t="s">
        <v>28</v>
      </c>
      <c r="G30" s="1030"/>
      <c r="H30" s="1030"/>
      <c r="I30" s="1030"/>
      <c r="J30" s="723">
        <f>Enero!J30+Febrero!J30+Marzo!J30+Abril!J30+Mayo!J30+Junio!J30+Julio!J30+Agosto!J30+Septiembre!J30+Octubre!J30+Noviembre!J30+Diciembre!J30</f>
        <v>1873</v>
      </c>
      <c r="K30" s="144"/>
      <c r="L30" s="684">
        <f t="shared" si="1"/>
        <v>1873</v>
      </c>
    </row>
    <row r="31" spans="1:12" x14ac:dyDescent="0.25">
      <c r="A31" s="13" t="s">
        <v>708</v>
      </c>
      <c r="B31" s="723">
        <f>Enero!B31+Febrero!B31+Marzo!B31+Abril!B31+Mayo!B31+Junio!B31+Julio!B31+Agosto!B31+Septiembre!B31+Octubre!B31+Noviembre!B31+Diciembre!B31</f>
        <v>530</v>
      </c>
      <c r="C31" s="723">
        <f>Enero!C31+Febrero!C31+Marzo!C31+Abril!C31+Mayo!C31+Junio!C31+Julio!C31+Agosto!C31+Septiembre!C31+Octubre!C31+Noviembre!C31+Diciembre!C31</f>
        <v>3851</v>
      </c>
      <c r="D31" s="676">
        <f t="shared" si="0"/>
        <v>4381</v>
      </c>
      <c r="E31" s="718"/>
      <c r="F31" s="1029" t="s">
        <v>29</v>
      </c>
      <c r="G31" s="1030"/>
      <c r="H31" s="1030"/>
      <c r="I31" s="1030"/>
      <c r="J31" s="723">
        <f>Enero!J31+Febrero!J31+Marzo!J31+Abril!J31+Mayo!J31+Junio!J31+Julio!J31+Agosto!J31+Septiembre!J31+Octubre!J31+Noviembre!J31+Diciembre!J31</f>
        <v>89973</v>
      </c>
      <c r="K31" s="723">
        <f>Enero!K31+Febrero!K31+Marzo!K31+Abril!K31+Mayo!K31+Junio!K31+Julio!K31+Agosto!K31+Septiembre!K31+Octubre!K31+Noviembre!K31+Diciembre!K31</f>
        <v>186304</v>
      </c>
      <c r="L31" s="684">
        <f t="shared" si="1"/>
        <v>276277</v>
      </c>
    </row>
    <row r="32" spans="1:12" x14ac:dyDescent="0.25">
      <c r="A32" s="13" t="s">
        <v>787</v>
      </c>
      <c r="B32" s="723">
        <f>Enero!B32+Febrero!B32+Marzo!B32+Abril!B32+Mayo!B32+Junio!B32+Julio!B32+Agosto!B32+Septiembre!B32+Octubre!B32+Noviembre!B32+Diciembre!B32</f>
        <v>0</v>
      </c>
      <c r="C32" s="723">
        <f>Enero!C32+Febrero!C32+Marzo!C32+Abril!C32+Mayo!C32+Junio!C32+Julio!C32+Agosto!C32+Septiembre!C32+Octubre!C32+Noviembre!C32+Diciembre!C32</f>
        <v>0</v>
      </c>
      <c r="D32" s="676">
        <f t="shared" si="0"/>
        <v>0</v>
      </c>
      <c r="E32" s="718"/>
      <c r="F32" s="1029" t="s">
        <v>30</v>
      </c>
      <c r="G32" s="1030"/>
      <c r="H32" s="1030"/>
      <c r="I32" s="1030"/>
      <c r="J32" s="723">
        <f>Enero!J32+Febrero!J32+Marzo!J32+Abril!J32+Mayo!J32+Junio!J32+Julio!J32+Agosto!J32+Septiembre!J32+Octubre!J32+Noviembre!J32+Diciembre!J32</f>
        <v>0</v>
      </c>
      <c r="K32" s="723">
        <f>Enero!K32+Febrero!K32+Marzo!K32+Abril!K32+Mayo!K32+Junio!K32+Julio!K32+Agosto!K32+Septiembre!K32+Octubre!K32+Noviembre!K32+Diciembre!K32</f>
        <v>0</v>
      </c>
      <c r="L32" s="684">
        <f t="shared" si="1"/>
        <v>0</v>
      </c>
    </row>
    <row r="33" spans="1:17" s="17" customFormat="1" x14ac:dyDescent="0.25">
      <c r="A33" s="13" t="s">
        <v>788</v>
      </c>
      <c r="B33" s="723">
        <f>Enero!B33+Febrero!B33+Marzo!B33+Abril!B33+Mayo!B33+Junio!B33+Julio!B33+Agosto!B33+Septiembre!B33+Octubre!B33+Noviembre!B33+Diciembre!B33</f>
        <v>106</v>
      </c>
      <c r="C33" s="723">
        <f>Enero!C33+Febrero!C33+Marzo!C33+Abril!C33+Mayo!C33+Junio!C33+Julio!C33+Agosto!C33+Septiembre!C33+Octubre!C33+Noviembre!C33+Diciembre!C33</f>
        <v>378</v>
      </c>
      <c r="D33" s="676">
        <f t="shared" si="0"/>
        <v>484</v>
      </c>
      <c r="E33" s="720"/>
      <c r="F33" s="1029" t="s">
        <v>31</v>
      </c>
      <c r="G33" s="1030"/>
      <c r="H33" s="1030"/>
      <c r="I33" s="1030"/>
      <c r="J33" s="723">
        <f>Enero!J33+Febrero!J33+Marzo!J33+Abril!J33+Mayo!J33+Junio!J33+Julio!J33+Agosto!J33+Septiembre!J33+Octubre!J33+Noviembre!J33+Diciembre!J33</f>
        <v>0</v>
      </c>
      <c r="K33" s="723">
        <f>Enero!K33+Febrero!K33+Marzo!K33+Abril!K33+Mayo!K33+Junio!K33+Julio!K33+Agosto!K33+Septiembre!K33+Octubre!K33+Noviembre!K33+Diciembre!K33</f>
        <v>0</v>
      </c>
      <c r="L33" s="684">
        <f t="shared" si="1"/>
        <v>0</v>
      </c>
    </row>
    <row r="34" spans="1:17" s="17" customFormat="1" ht="15.75" thickBot="1" x14ac:dyDescent="0.3">
      <c r="A34" s="13" t="s">
        <v>789</v>
      </c>
      <c r="B34" s="723">
        <f>Enero!B34+Febrero!B34+Marzo!B34+Abril!B34+Mayo!B34+Junio!B34+Julio!B34+Agosto!B34+Septiembre!B34+Octubre!B34+Noviembre!B34+Diciembre!B34</f>
        <v>743</v>
      </c>
      <c r="C34" s="723">
        <f>Enero!C34+Febrero!C34+Marzo!C34+Abril!C34+Mayo!C34+Junio!C34+Julio!C34+Agosto!C34+Septiembre!C34+Octubre!C34+Noviembre!C34+Diciembre!C34</f>
        <v>4083</v>
      </c>
      <c r="D34" s="676">
        <f t="shared" si="0"/>
        <v>4826</v>
      </c>
      <c r="E34" s="720"/>
      <c r="F34" s="1107" t="s">
        <v>76</v>
      </c>
      <c r="G34" s="1108"/>
      <c r="H34" s="1108"/>
      <c r="I34" s="1108"/>
      <c r="J34" s="723">
        <f>Enero!J34+Febrero!J34+Marzo!J34+Abril!J34+Mayo!J34+Junio!J34+Julio!J34+Agosto!J34+Septiembre!J34+Octubre!J34+Noviembre!J34+Diciembre!J34</f>
        <v>24</v>
      </c>
      <c r="K34" s="723">
        <f>Enero!K34+Febrero!K34+Marzo!K34+Abril!K34+Mayo!K34+Junio!K34+Julio!K34+Agosto!K34+Septiembre!K34+Octubre!K34+Noviembre!K34+Diciembre!K34</f>
        <v>22</v>
      </c>
      <c r="L34" s="685">
        <f>K34+J34</f>
        <v>46</v>
      </c>
    </row>
    <row r="35" spans="1:17" x14ac:dyDescent="0.25">
      <c r="A35" s="13" t="s">
        <v>709</v>
      </c>
      <c r="B35" s="723">
        <f>Enero!B35+Febrero!B35+Marzo!B35+Abril!B35+Mayo!B35+Junio!B35+Julio!B35+Agosto!B35+Septiembre!B35+Octubre!B35+Noviembre!B35+Diciembre!B35</f>
        <v>491</v>
      </c>
      <c r="C35" s="723">
        <f>Enero!C35+Febrero!C35+Marzo!C35+Abril!C35+Mayo!C35+Junio!C35+Julio!C35+Agosto!C35+Septiembre!C35+Octubre!C35+Noviembre!C35+Diciembre!C35</f>
        <v>6074</v>
      </c>
      <c r="D35" s="676">
        <f t="shared" si="0"/>
        <v>6565</v>
      </c>
      <c r="E35" s="718"/>
      <c r="F35" s="38" t="s">
        <v>32</v>
      </c>
      <c r="G35" s="39"/>
      <c r="H35" s="39"/>
      <c r="I35" s="39"/>
      <c r="J35" s="40"/>
      <c r="K35" s="40"/>
      <c r="L35" s="724">
        <f>Enero!L35+Febrero!L35+Marzo!L35+Abril!L35+Mayo!L35+Junio!L35+Julio!L35+Agosto!L35+Septiembre!L35+Octubre!L35+Noviembre!L35+Diciembre!L35</f>
        <v>46</v>
      </c>
    </row>
    <row r="36" spans="1:17" x14ac:dyDescent="0.25">
      <c r="A36" s="13" t="s">
        <v>710</v>
      </c>
      <c r="B36" s="723">
        <f>Enero!B36+Febrero!B36+Marzo!B36+Abril!B36+Mayo!B36+Junio!B36+Julio!B36+Agosto!B36+Septiembre!B36+Octubre!B36+Noviembre!B36+Diciembre!B36</f>
        <v>539</v>
      </c>
      <c r="C36" s="723">
        <f>Enero!C36+Febrero!C36+Marzo!C36+Abril!C36+Mayo!C36+Junio!C36+Julio!C36+Agosto!C36+Septiembre!C36+Octubre!C36+Noviembre!C36+Diciembre!C36</f>
        <v>1148</v>
      </c>
      <c r="D36" s="676">
        <f t="shared" si="0"/>
        <v>1687</v>
      </c>
      <c r="E36" s="718"/>
      <c r="F36" s="41" t="s">
        <v>33</v>
      </c>
      <c r="G36" s="42"/>
      <c r="H36" s="42"/>
      <c r="I36" s="42"/>
      <c r="J36" s="42"/>
      <c r="K36" s="43"/>
      <c r="L36" s="725">
        <f>Enero!L36+Febrero!L36+Marzo!L36+Abril!L36+Mayo!L36+Junio!L36+Julio!L36+Agosto!L36+Septiembre!L36+Octubre!L36+Noviembre!L36+Diciembre!L36</f>
        <v>2137</v>
      </c>
    </row>
    <row r="37" spans="1:17" x14ac:dyDescent="0.25">
      <c r="A37" s="13" t="s">
        <v>711</v>
      </c>
      <c r="B37" s="723">
        <f>Enero!B37+Febrero!B37+Marzo!B37+Abril!B37+Mayo!B37+Junio!B37+Julio!B37+Agosto!B37+Septiembre!B37+Octubre!B37+Noviembre!B37+Diciembre!B37</f>
        <v>757</v>
      </c>
      <c r="C37" s="723">
        <f>Enero!C37+Febrero!C37+Marzo!C37+Abril!C37+Mayo!C37+Junio!C37+Julio!C37+Agosto!C37+Septiembre!C37+Octubre!C37+Noviembre!C37+Diciembre!C37</f>
        <v>1730</v>
      </c>
      <c r="D37" s="676">
        <f t="shared" si="0"/>
        <v>2487</v>
      </c>
      <c r="E37" s="718"/>
      <c r="F37" s="41" t="s">
        <v>34</v>
      </c>
      <c r="G37" s="42"/>
      <c r="H37" s="42"/>
      <c r="I37" s="42"/>
      <c r="J37" s="42"/>
      <c r="K37" s="43"/>
      <c r="L37" s="725">
        <f>Enero!L37+Febrero!L37+Marzo!L37+Abril!L37+Mayo!L37+Junio!L37+Julio!L37+Agosto!L37+Septiembre!L37+Octubre!L37+Noviembre!L37+Diciembre!L37</f>
        <v>1264</v>
      </c>
    </row>
    <row r="38" spans="1:17" x14ac:dyDescent="0.25">
      <c r="A38" s="13" t="s">
        <v>712</v>
      </c>
      <c r="B38" s="723">
        <f>Enero!B38+Febrero!B38+Marzo!B38+Abril!B38+Mayo!B38+Junio!B38+Julio!B38+Agosto!B38+Septiembre!B38+Octubre!B38+Noviembre!B38+Diciembre!B38</f>
        <v>1678</v>
      </c>
      <c r="C38" s="723">
        <f>Enero!C38+Febrero!C38+Marzo!C38+Abril!C38+Mayo!C38+Junio!C38+Julio!C38+Agosto!C38+Septiembre!C38+Octubre!C38+Noviembre!C38+Diciembre!C38</f>
        <v>4561</v>
      </c>
      <c r="D38" s="676">
        <f t="shared" si="0"/>
        <v>6239</v>
      </c>
      <c r="E38" s="718"/>
      <c r="F38" s="41" t="s">
        <v>35</v>
      </c>
      <c r="G38" s="42"/>
      <c r="H38" s="42"/>
      <c r="I38" s="42"/>
      <c r="J38" s="42"/>
      <c r="K38" s="43"/>
      <c r="L38" s="725">
        <f>Enero!L38+Febrero!L38+Marzo!L38+Abril!L38+Mayo!L38+Junio!L38+Julio!L38+Agosto!L38+Septiembre!L38+Octubre!L38+Noviembre!L38+Diciembre!L38</f>
        <v>2</v>
      </c>
    </row>
    <row r="39" spans="1:17" x14ac:dyDescent="0.25">
      <c r="A39" s="13" t="s">
        <v>785</v>
      </c>
      <c r="B39" s="723">
        <f>Enero!B39+Febrero!B39+Marzo!B39+Abril!B39+Mayo!B39+Junio!B39+Julio!B39+Agosto!B39+Septiembre!B39+Octubre!B39+Noviembre!B39+Diciembre!B39</f>
        <v>1269</v>
      </c>
      <c r="C39" s="723">
        <f>Enero!C39+Febrero!C39+Marzo!C39+Abril!C39+Mayo!C39+Junio!C39+Julio!C39+Agosto!C39+Septiembre!C39+Octubre!C39+Noviembre!C39+Diciembre!C39</f>
        <v>3940</v>
      </c>
      <c r="D39" s="676">
        <f t="shared" si="0"/>
        <v>5209</v>
      </c>
      <c r="E39" s="718"/>
      <c r="F39" s="41" t="s">
        <v>36</v>
      </c>
      <c r="G39" s="42"/>
      <c r="H39" s="42"/>
      <c r="I39" s="42"/>
      <c r="J39" s="42"/>
      <c r="K39" s="43"/>
      <c r="L39" s="726">
        <f>Enero!L39+Febrero!L39+Marzo!L39+Abril!L39+Mayo!L39+Junio!L39+Julio!L39+Agosto!L39+Septiembre!L39+Octubre!L39+Noviembre!L39+Diciembre!L39</f>
        <v>21</v>
      </c>
    </row>
    <row r="40" spans="1:17" ht="15.75" thickBot="1" x14ac:dyDescent="0.3">
      <c r="A40" s="13" t="s">
        <v>713</v>
      </c>
      <c r="B40" s="723">
        <f>Enero!B40+Febrero!B40+Marzo!B40+Abril!B40+Mayo!B40+Junio!B40+Julio!B40+Agosto!B40+Septiembre!B40+Octubre!B40+Noviembre!B40+Diciembre!B40</f>
        <v>3013</v>
      </c>
      <c r="C40" s="723">
        <f>Enero!C40+Febrero!C40+Marzo!C40+Abril!C40+Mayo!C40+Junio!C40+Julio!C40+Agosto!C40+Septiembre!C40+Octubre!C40+Noviembre!C40+Diciembre!C40</f>
        <v>2794</v>
      </c>
      <c r="D40" s="676">
        <f t="shared" si="0"/>
        <v>5807</v>
      </c>
      <c r="E40" s="718"/>
      <c r="F40" s="44" t="s">
        <v>37</v>
      </c>
      <c r="G40" s="45"/>
      <c r="H40" s="45"/>
      <c r="I40" s="45"/>
      <c r="J40" s="45"/>
      <c r="K40" s="46"/>
      <c r="L40" s="727">
        <f>Enero!L40+Febrero!L40+Marzo!L40+Abril!L40+Mayo!L40+Junio!L40+Julio!L40+Agosto!L40+Septiembre!L40+Octubre!L40+Noviembre!L40+Diciembre!L40</f>
        <v>12456</v>
      </c>
    </row>
    <row r="41" spans="1:17" ht="15.75" thickBot="1" x14ac:dyDescent="0.3">
      <c r="A41" s="13" t="s">
        <v>714</v>
      </c>
      <c r="B41" s="723">
        <f>Enero!B41+Febrero!B41+Marzo!B41+Abril!B41+Mayo!B41+Junio!B41+Julio!B41+Agosto!B41+Septiembre!B41+Octubre!B41+Noviembre!B41+Diciembre!B41</f>
        <v>472</v>
      </c>
      <c r="C41" s="723">
        <f>Enero!C41+Febrero!C41+Marzo!C41+Abril!C41+Mayo!C41+Junio!C41+Julio!C41+Agosto!C41+Septiembre!C41+Octubre!C41+Noviembre!C41+Diciembre!C41</f>
        <v>2611</v>
      </c>
      <c r="D41" s="676">
        <f t="shared" si="0"/>
        <v>3083</v>
      </c>
      <c r="E41" s="718"/>
      <c r="F41" s="44" t="s">
        <v>791</v>
      </c>
      <c r="G41" s="45"/>
      <c r="H41" s="45"/>
      <c r="I41" s="45"/>
      <c r="J41" s="45"/>
      <c r="K41" s="46"/>
      <c r="L41" s="727">
        <f>Enero!L41+Febrero!L41+Marzo!L41+Abril!L41+Mayo!L41+Junio!L41+Julio!L41+Agosto!L41+Septiembre!L41+Octubre!L41+Noviembre!L41+Diciembre!L41</f>
        <v>45</v>
      </c>
    </row>
    <row r="42" spans="1:17" ht="15.75" thickBot="1" x14ac:dyDescent="0.3">
      <c r="A42" s="13" t="s">
        <v>715</v>
      </c>
      <c r="B42" s="723">
        <f>Enero!B42+Febrero!B42+Marzo!B42+Abril!B42+Mayo!B42+Junio!B42+Julio!B42+Agosto!B42+Septiembre!B42+Octubre!B42+Noviembre!B42+Diciembre!B42</f>
        <v>1279</v>
      </c>
      <c r="C42" s="723">
        <f>Enero!C42+Febrero!C42+Marzo!C42+Abril!C42+Mayo!C42+Junio!C42+Julio!C42+Agosto!C42+Septiembre!C42+Octubre!C42+Noviembre!C42+Diciembre!C42</f>
        <v>1748</v>
      </c>
      <c r="D42" s="676">
        <f t="shared" si="0"/>
        <v>3027</v>
      </c>
      <c r="E42" s="718"/>
      <c r="F42" s="44" t="s">
        <v>792</v>
      </c>
      <c r="G42" s="45"/>
      <c r="H42" s="45"/>
      <c r="I42" s="45"/>
      <c r="J42" s="45"/>
      <c r="K42" s="46"/>
      <c r="L42" s="727">
        <f>Enero!L42+Febrero!L42+Marzo!L42+Abril!L42+Mayo!L42+Junio!L42+Julio!L42+Agosto!L42+Septiembre!L42+Octubre!L42+Noviembre!L42+Diciembre!L42</f>
        <v>47</v>
      </c>
    </row>
    <row r="43" spans="1:17" ht="16.5" thickBot="1" x14ac:dyDescent="0.3">
      <c r="A43" s="13" t="s">
        <v>716</v>
      </c>
      <c r="B43" s="723">
        <f>Enero!B43+Febrero!B43+Marzo!B43+Abril!B43+Mayo!B43+Junio!B43+Julio!B43+Agosto!B43+Septiembre!B43+Octubre!B43+Noviembre!B43+Diciembre!B43</f>
        <v>1085</v>
      </c>
      <c r="C43" s="723">
        <f>Enero!C43+Febrero!C43+Marzo!C43+Abril!C43+Mayo!C43+Junio!C43+Julio!C43+Agosto!C43+Septiembre!C43+Octubre!C43+Noviembre!C43+Diciembre!C43</f>
        <v>1163</v>
      </c>
      <c r="D43" s="676">
        <f t="shared" si="0"/>
        <v>2248</v>
      </c>
      <c r="E43" s="721"/>
      <c r="F43" s="44" t="s">
        <v>793</v>
      </c>
      <c r="G43" s="45"/>
      <c r="H43" s="45"/>
      <c r="I43" s="45"/>
      <c r="J43" s="45"/>
      <c r="K43" s="46"/>
      <c r="L43" s="727">
        <f>Enero!L43+Febrero!L43+Marzo!L43+Abril!L43+Mayo!L43+Junio!L43+Julio!L43+Agosto!L43+Septiembre!L43+Octubre!L43+Noviembre!L43+Diciembre!L43</f>
        <v>1687</v>
      </c>
    </row>
    <row r="44" spans="1:17" ht="15.75" x14ac:dyDescent="0.25">
      <c r="A44" s="13" t="s">
        <v>717</v>
      </c>
      <c r="B44" s="723">
        <f>Enero!B44+Febrero!B44+Marzo!B44+Abril!B44+Mayo!B44+Junio!B44+Julio!B44+Agosto!B44+Septiembre!B44+Octubre!B44+Noviembre!B44+Diciembre!B44</f>
        <v>197</v>
      </c>
      <c r="C44" s="723">
        <f>Enero!C44+Febrero!C44+Marzo!C44+Abril!C44+Mayo!C44+Junio!C44+Julio!C44+Agosto!C44+Septiembre!C44+Octubre!C44+Noviembre!C44+Diciembre!C44</f>
        <v>207</v>
      </c>
      <c r="D44" s="676">
        <f t="shared" si="0"/>
        <v>404</v>
      </c>
      <c r="E44" s="721"/>
    </row>
    <row r="45" spans="1:17" ht="12" customHeight="1" thickBot="1" x14ac:dyDescent="0.35">
      <c r="A45" s="13" t="s">
        <v>718</v>
      </c>
      <c r="B45" s="723">
        <f>Enero!B45+Febrero!B45+Marzo!B45+Abril!B45+Mayo!B45+Junio!B45+Julio!B45+Agosto!B45+Septiembre!B45+Octubre!B45+Noviembre!B45+Diciembre!B45</f>
        <v>497</v>
      </c>
      <c r="C45" s="723">
        <f>Enero!C45+Febrero!C45+Marzo!C45+Abril!C45+Mayo!C45+Junio!C45+Julio!C45+Agosto!C45+Septiembre!C45+Octubre!C45+Noviembre!C45+Diciembre!C45</f>
        <v>539</v>
      </c>
      <c r="D45" s="676">
        <f t="shared" si="0"/>
        <v>1036</v>
      </c>
      <c r="E45" s="72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723">
        <f>Enero!B46+Febrero!B46+Marzo!B46+Abril!B46+Mayo!B46+Junio!B46+Julio!B46+Agosto!B46+Septiembre!B46+Octubre!B46+Noviembre!B46+Diciembre!B46</f>
        <v>57</v>
      </c>
      <c r="C46" s="723">
        <f>Enero!C46+Febrero!C46+Marzo!C46+Abril!C46+Mayo!C46+Junio!C46+Julio!C46+Agosto!C46+Septiembre!C46+Octubre!C46+Noviembre!C46+Diciembre!C46</f>
        <v>407</v>
      </c>
      <c r="D46" s="676">
        <f t="shared" si="0"/>
        <v>464</v>
      </c>
      <c r="E46" s="72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7.25" thickBot="1" x14ac:dyDescent="0.35">
      <c r="A47" s="13" t="s">
        <v>720</v>
      </c>
      <c r="B47" s="723">
        <f>Enero!B47+Febrero!B47+Marzo!B47+Abril!B47+Mayo!B47+Junio!B47+Julio!B47+Agosto!B47+Septiembre!B47+Octubre!B47+Noviembre!B47+Diciembre!B47</f>
        <v>386</v>
      </c>
      <c r="C47" s="723">
        <f>Enero!C47+Febrero!C47+Marzo!C47+Abril!C47+Mayo!C47+Junio!C47+Julio!C47+Agosto!C47+Septiembre!C47+Octubre!C47+Noviembre!C47+Diciembre!C47</f>
        <v>438</v>
      </c>
      <c r="D47" s="676">
        <f t="shared" si="0"/>
        <v>824</v>
      </c>
      <c r="E47" s="718"/>
      <c r="F47" s="20" t="s">
        <v>150</v>
      </c>
      <c r="G47" s="33"/>
      <c r="H47" s="33"/>
      <c r="I47" s="33"/>
      <c r="J47" s="147"/>
      <c r="K47" s="148"/>
      <c r="L47" s="727">
        <f>Enero!L47+Febrero!L47+Marzo!L47+Abril!L47+Mayo!L47+Junio!L47+Julio!L47+Agosto!L47+Septiembre!L47+Octubre!L47+Noviembre!L47+Diciembre!L47</f>
        <v>1248</v>
      </c>
      <c r="N47" s="1114"/>
      <c r="O47" s="1114"/>
      <c r="P47" s="1114"/>
      <c r="Q47" s="1114"/>
    </row>
    <row r="48" spans="1:17" ht="16.5" x14ac:dyDescent="0.3">
      <c r="A48" s="13" t="s">
        <v>721</v>
      </c>
      <c r="B48" s="723">
        <f>Enero!B48+Febrero!B48+Marzo!B48+Abril!B48+Mayo!B48+Junio!B48+Julio!B48+Agosto!B48+Septiembre!B48+Octubre!B48+Noviembre!B48+Diciembre!B48</f>
        <v>219</v>
      </c>
      <c r="C48" s="723">
        <f>Enero!C48+Febrero!C48+Marzo!C48+Abril!C48+Mayo!C48+Junio!C48+Julio!C48+Agosto!C48+Septiembre!C48+Octubre!C48+Noviembre!C48+Diciembre!C48</f>
        <v>199</v>
      </c>
      <c r="D48" s="676">
        <f t="shared" si="0"/>
        <v>418</v>
      </c>
      <c r="E48" s="718"/>
      <c r="F48" s="20" t="s">
        <v>151</v>
      </c>
      <c r="G48" s="33"/>
      <c r="H48" s="33"/>
      <c r="I48" s="33"/>
      <c r="J48" s="147"/>
      <c r="K48" s="148"/>
      <c r="L48" s="729">
        <f>Enero!L48+Febrero!L48+Marzo!L48+Abril!L48+Mayo!L48+Junio!L48+Julio!L48+Agosto!L48+Septiembre!L48+Octubre!L48+Noviembre!L48+Diciembre!L48</f>
        <v>166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723">
        <f>Enero!B49+Febrero!B49+Marzo!B49+Abril!B49+Mayo!B49+Junio!B49+Julio!B49+Agosto!B49+Septiembre!B49+Octubre!B49+Noviembre!B49+Diciembre!B49</f>
        <v>910</v>
      </c>
      <c r="C49" s="723">
        <f>Enero!C49+Febrero!C49+Marzo!C49+Abril!C49+Mayo!C49+Junio!C49+Julio!C49+Agosto!C49+Septiembre!C49+Octubre!C49+Noviembre!C49+Diciembre!C49</f>
        <v>5240</v>
      </c>
      <c r="D49" s="676">
        <f t="shared" si="0"/>
        <v>6150</v>
      </c>
      <c r="E49" s="718"/>
      <c r="F49" s="20" t="s">
        <v>152</v>
      </c>
      <c r="G49" s="33"/>
      <c r="H49" s="33"/>
      <c r="I49" s="33"/>
      <c r="J49" s="147"/>
      <c r="K49" s="148"/>
      <c r="L49" s="729">
        <f>Enero!L49+Febrero!L49+Marzo!L49+Abril!L49+Mayo!L49+Junio!L49+Julio!L49+Agosto!L49+Septiembre!L49+Octubre!L49+Noviembre!L49+Diciembre!L49</f>
        <v>676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723">
        <f>Enero!B50+Febrero!B50+Marzo!B50+Abril!B50+Mayo!B50+Junio!B50+Julio!B50+Agosto!B50+Septiembre!B50+Octubre!B50+Noviembre!B50+Diciembre!B50</f>
        <v>2007</v>
      </c>
      <c r="C50" s="723">
        <f>Enero!C50+Febrero!C50+Marzo!C50+Abril!C50+Mayo!C50+Junio!C50+Julio!C50+Agosto!C50+Septiembre!C50+Octubre!C50+Noviembre!C50+Diciembre!C50</f>
        <v>3123</v>
      </c>
      <c r="D50" s="677">
        <f t="shared" si="0"/>
        <v>5130</v>
      </c>
      <c r="E50" s="718"/>
      <c r="F50" s="20" t="s">
        <v>153</v>
      </c>
      <c r="G50" s="33"/>
      <c r="H50" s="33"/>
      <c r="I50" s="33"/>
      <c r="J50" s="147"/>
      <c r="K50" s="148"/>
      <c r="L50" s="729">
        <f>Enero!L50+Febrero!L50+Marzo!L50+Abril!L50+Mayo!L50+Junio!L50+Julio!L50+Agosto!L50+Septiembre!L50+Octubre!L50+Noviembre!L50+Diciembre!L50</f>
        <v>102</v>
      </c>
    </row>
    <row r="51" spans="1:17" ht="17.25" thickBot="1" x14ac:dyDescent="0.35">
      <c r="A51" s="112" t="s">
        <v>723</v>
      </c>
      <c r="B51" s="113">
        <f>SUM(B13:B50)</f>
        <v>35356</v>
      </c>
      <c r="C51" s="113">
        <f>SUM(C13:C50)</f>
        <v>99121</v>
      </c>
      <c r="D51" s="678">
        <f t="shared" si="0"/>
        <v>134477</v>
      </c>
      <c r="E51" s="718"/>
      <c r="F51" s="20" t="s">
        <v>154</v>
      </c>
      <c r="G51" s="33"/>
      <c r="H51" s="33"/>
      <c r="I51" s="33"/>
      <c r="J51" s="147"/>
      <c r="K51" s="148"/>
      <c r="L51" s="729">
        <f>Enero!L51+Febrero!L51+Marzo!L51+Abril!L51+Mayo!L51+Junio!L51+Julio!L51+Agosto!L51+Septiembre!L51+Octubre!L51+Noviembre!L51+Diciembre!L51</f>
        <v>227</v>
      </c>
    </row>
    <row r="52" spans="1:17" ht="17.25" thickBot="1" x14ac:dyDescent="0.35">
      <c r="A52" s="679" t="s">
        <v>40</v>
      </c>
      <c r="B52" s="1660" t="s">
        <v>809</v>
      </c>
      <c r="C52" s="1661"/>
      <c r="D52" s="723">
        <f>Enero!D52+Febrero!D52+Marzo!D52+Abril!D52+Mayo!D52+Junio!D52+Julio!D52+Agosto!D52+Septiembre!D52+Octubre!D52+Noviembre!D52+Diciembre!D52</f>
        <v>68351</v>
      </c>
      <c r="E52" s="718"/>
      <c r="F52" s="20" t="s">
        <v>155</v>
      </c>
      <c r="G52" s="33"/>
      <c r="H52" s="33"/>
      <c r="I52" s="33"/>
      <c r="J52" s="147"/>
      <c r="K52" s="148"/>
      <c r="L52" s="729">
        <f>Enero!L52+Febrero!L52+Marzo!L52+Abril!L52+Mayo!L52+Junio!L52+Julio!L52+Agosto!L52+Septiembre!L52+Octubre!L52+Noviembre!L52+Diciembre!L52</f>
        <v>0</v>
      </c>
    </row>
    <row r="53" spans="1:17" ht="16.5" x14ac:dyDescent="0.3">
      <c r="A53" s="50" t="s">
        <v>42</v>
      </c>
      <c r="B53" s="51"/>
      <c r="C53" s="52"/>
      <c r="D53" s="1662">
        <f>SUM(D52+D51)</f>
        <v>202828</v>
      </c>
      <c r="E53" s="718"/>
      <c r="F53" s="20" t="s">
        <v>156</v>
      </c>
      <c r="G53" s="33"/>
      <c r="H53" s="33"/>
      <c r="I53" s="33"/>
      <c r="J53" s="147"/>
      <c r="K53" s="148"/>
      <c r="L53" s="729">
        <f>Enero!L53+Febrero!L53+Marzo!L53+Abril!L53+Mayo!L53+Junio!L53+Julio!L53+Agosto!L53+Septiembre!L53+Octubre!L53+Noviembre!L53+Diciembre!L53</f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663"/>
      <c r="E54" s="718"/>
      <c r="F54" s="20" t="s">
        <v>157</v>
      </c>
      <c r="G54" s="33"/>
      <c r="H54" s="33"/>
      <c r="I54" s="33"/>
      <c r="J54" s="147"/>
      <c r="K54" s="148"/>
      <c r="L54" s="729">
        <f>Enero!L54+Febrero!L54+Marzo!L54+Abril!L54+Mayo!L54+Junio!L54+Julio!L54+Agosto!L54+Septiembre!L54+Octubre!L54+Noviembre!L54+Diciembre!L54</f>
        <v>49</v>
      </c>
    </row>
    <row r="55" spans="1:17" ht="16.5" x14ac:dyDescent="0.3">
      <c r="A55" s="4"/>
      <c r="B55" s="4"/>
      <c r="C55" s="4"/>
      <c r="D55" s="4"/>
      <c r="E55" s="718"/>
      <c r="F55" s="20" t="s">
        <v>158</v>
      </c>
      <c r="G55" s="33"/>
      <c r="H55" s="33"/>
      <c r="I55" s="33"/>
      <c r="J55" s="147"/>
      <c r="K55" s="148"/>
      <c r="L55" s="729">
        <f>Enero!L55+Febrero!L55+Marzo!L55+Abril!L55+Mayo!L55+Junio!L55+Julio!L55+Agosto!L55+Septiembre!L55+Octubre!L55+Noviembre!L55+Diciembre!L55</f>
        <v>0</v>
      </c>
    </row>
    <row r="56" spans="1:17" ht="16.5" x14ac:dyDescent="0.3">
      <c r="A56" s="4"/>
      <c r="B56" s="4"/>
      <c r="C56" s="4"/>
      <c r="D56" s="4"/>
      <c r="E56" s="718"/>
      <c r="F56" s="20" t="s">
        <v>159</v>
      </c>
      <c r="G56" s="33"/>
      <c r="H56" s="33"/>
      <c r="I56" s="33"/>
      <c r="J56" s="149"/>
      <c r="K56" s="150"/>
      <c r="L56" s="729">
        <f>Enero!L56+Febrero!L56+Marzo!L56+Abril!L56+Mayo!L56+Junio!L56+Julio!L56+Agosto!L56+Septiembre!L56+Octubre!L56+Noviembre!L56+Diciembre!L56</f>
        <v>56</v>
      </c>
    </row>
    <row r="57" spans="1:17" ht="17.25" thickBot="1" x14ac:dyDescent="0.35">
      <c r="A57" s="4"/>
      <c r="B57" s="4"/>
      <c r="D57" s="4"/>
      <c r="E57" s="718"/>
      <c r="F57" s="21" t="s">
        <v>160</v>
      </c>
      <c r="G57" s="34"/>
      <c r="H57" s="34"/>
      <c r="I57" s="34"/>
      <c r="J57" s="151"/>
      <c r="K57" s="185"/>
      <c r="L57" s="729">
        <f>Enero!L57+Febrero!L57+Marzo!L57+Abril!L57+Mayo!L57+Junio!L57+Julio!L57+Agosto!L57+Septiembre!L57+Octubre!L57+Noviembre!L57+Diciembre!L57</f>
        <v>44</v>
      </c>
    </row>
    <row r="58" spans="1:17" ht="9.75" customHeight="1" x14ac:dyDescent="0.3">
      <c r="B58" s="5" t="s">
        <v>45</v>
      </c>
      <c r="E58" s="715"/>
      <c r="F58" s="715"/>
      <c r="G58" s="715"/>
      <c r="H58" s="715"/>
      <c r="I58" s="715"/>
      <c r="J58" s="716"/>
      <c r="K58" s="717"/>
      <c r="L58" s="717"/>
    </row>
    <row r="59" spans="1:17" ht="4.5" customHeight="1" x14ac:dyDescent="0.3">
      <c r="A59" s="710"/>
      <c r="B59" s="711"/>
      <c r="C59" s="710"/>
      <c r="D59" s="710"/>
      <c r="E59" s="712"/>
      <c r="F59" s="712"/>
      <c r="G59" s="712"/>
      <c r="H59" s="712"/>
      <c r="I59" s="712"/>
      <c r="J59" s="713"/>
      <c r="K59" s="714"/>
      <c r="L59" s="714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664" t="s">
        <v>1</v>
      </c>
      <c r="B64" s="1666" t="s">
        <v>46</v>
      </c>
      <c r="C64" s="686"/>
      <c r="D64" s="1675" t="s">
        <v>795</v>
      </c>
      <c r="E64" s="1675"/>
      <c r="F64" s="1676"/>
      <c r="G64" s="1677" t="s">
        <v>798</v>
      </c>
      <c r="H64" s="1679" t="s">
        <v>826</v>
      </c>
      <c r="I64" s="1668" t="s">
        <v>78</v>
      </c>
      <c r="J64" s="1668" t="s">
        <v>79</v>
      </c>
      <c r="K64" s="1668" t="s">
        <v>80</v>
      </c>
      <c r="L64" s="1670" t="s">
        <v>828</v>
      </c>
    </row>
    <row r="65" spans="1:20" ht="33.75" customHeight="1" thickBot="1" x14ac:dyDescent="0.3">
      <c r="A65" s="1665"/>
      <c r="B65" s="1667"/>
      <c r="C65" s="687" t="s">
        <v>47</v>
      </c>
      <c r="D65" s="688" t="s">
        <v>796</v>
      </c>
      <c r="E65" s="688" t="s">
        <v>797</v>
      </c>
      <c r="F65" s="689" t="s">
        <v>48</v>
      </c>
      <c r="G65" s="1678"/>
      <c r="H65" s="1680"/>
      <c r="I65" s="1669"/>
      <c r="J65" s="1669"/>
      <c r="K65" s="1669"/>
      <c r="L65" s="1671"/>
      <c r="N65" t="s">
        <v>825</v>
      </c>
      <c r="S65" s="941" t="s">
        <v>824</v>
      </c>
      <c r="T65">
        <f>COUNTIF(T66:T77,"&gt;0")</f>
        <v>12</v>
      </c>
    </row>
    <row r="66" spans="1:20" x14ac:dyDescent="0.25">
      <c r="A66" s="56" t="s">
        <v>130</v>
      </c>
      <c r="B66" s="730">
        <f>Enero!B66+Febrero!B66+Marzo!B66+Abril!B66+Mayo!B66+Junio!B66+Julio!B66+Agosto!B66+Septiembre!B66+Octubre!B66+Noviembre!B66+Diciembre!B66</f>
        <v>0</v>
      </c>
      <c r="C66" s="731">
        <f>Enero!C66+Febrero!C66+Marzo!C66+Abril!C66+Mayo!C66+Junio!C66+Julio!C66+Agosto!C66+Septiembre!C66+Octubre!C66+Noviembre!C66+Diciembre!C66</f>
        <v>0</v>
      </c>
      <c r="D66" s="732">
        <f>Enero!D66+Febrero!D66+Marzo!D66+Abril!D66+Mayo!D66+Junio!D66+Julio!D66+Agosto!D66+Septiembre!D66+Octubre!D66+Noviembre!D66+Diciembre!D66</f>
        <v>0</v>
      </c>
      <c r="E66" s="733">
        <f>Enero!E66+Febrero!E66+Marzo!E66+Abril!E66+Mayo!E66+Junio!E66+Julio!E66+Agosto!E66+Septiembre!E66+Octubre!E66+Noviembre!E66+Diciembre!E66</f>
        <v>0</v>
      </c>
      <c r="F66" s="690">
        <f>E66+D66+C66</f>
        <v>0</v>
      </c>
      <c r="G66" s="159">
        <f>Enero!G66+Febrero!G66+Marzo!G66+Abril!G66+Mayo!G66+Junio!G66+Julio!G66+Agosto!G66+Septiembre!G66+Octubre!G66+Noviembre!G66+Diciembre!G66</f>
        <v>0</v>
      </c>
      <c r="H66" s="159">
        <f>IFERROR((Enero!H66+Febrero!H66+Marzo!H66+Abril!H66+Mayo!H66+Junio!H66+Julio!H66+Agosto!H66+Septiembre!H66+Octubre!H66+Noviembre!H66+Diciembre!H66) / $T$65,0)</f>
        <v>0</v>
      </c>
      <c r="I66" s="964">
        <f>SUM(H66*$N$66)</f>
        <v>0</v>
      </c>
      <c r="J66" s="965">
        <f>IFERROR(SUM(G66/(I66))*100,0)</f>
        <v>0</v>
      </c>
      <c r="K66" s="966">
        <f>IFERROR(SUM(G66/F66),0)</f>
        <v>0</v>
      </c>
      <c r="L66" s="58">
        <f>IFERROR((Enero!L66+Febrero!L66+Marzo!L66+Abril!L66+Mayo!L66+Junio!L66+Julio!L66+Agosto!L66+Septiembre!L66+Octubre!L66+Noviembre!L66+Diciembre!L66) / $T$65,0)</f>
        <v>0</v>
      </c>
      <c r="N66" s="940">
        <f>SUM(T66:T77)</f>
        <v>365</v>
      </c>
      <c r="S66" s="971" t="s">
        <v>771</v>
      </c>
      <c r="T66">
        <f>Enero!$N$66</f>
        <v>31</v>
      </c>
    </row>
    <row r="67" spans="1:20" ht="15.75" thickBot="1" x14ac:dyDescent="0.3">
      <c r="A67" s="56" t="s">
        <v>131</v>
      </c>
      <c r="B67" s="734">
        <f>Enero!B67+Febrero!B67+Marzo!B67+Abril!B67+Mayo!B67+Junio!B67+Julio!B67+Agosto!B67+Septiembre!B67+Octubre!B67+Noviembre!B67+Diciembre!B67</f>
        <v>984</v>
      </c>
      <c r="C67" s="731">
        <f>Enero!C67+Febrero!C67+Marzo!C67+Abril!C67+Mayo!C67+Junio!C67+Julio!C67+Agosto!C67+Septiembre!C67+Octubre!C67+Noviembre!C67+Diciembre!C67</f>
        <v>869</v>
      </c>
      <c r="D67" s="732">
        <f>Enero!D67+Febrero!D67+Marzo!D67+Abril!D67+Mayo!D67+Junio!D67+Julio!D67+Agosto!D67+Septiembre!D67+Octubre!D67+Noviembre!D67+Diciembre!D67</f>
        <v>2</v>
      </c>
      <c r="E67" s="733">
        <f>Enero!E67+Febrero!E67+Marzo!E67+Abril!E67+Mayo!E67+Junio!E67+Julio!E67+Agosto!E67+Septiembre!E67+Octubre!E67+Noviembre!E67+Diciembre!E67</f>
        <v>2</v>
      </c>
      <c r="F67" s="691">
        <f t="shared" ref="F67:F85" si="2">E67+D67+C67</f>
        <v>873</v>
      </c>
      <c r="G67" s="159">
        <f>Enero!G67+Febrero!G67+Marzo!G67+Abril!G67+Mayo!G67+Junio!G67+Julio!G67+Agosto!G67+Septiembre!G67+Octubre!G67+Noviembre!G67+Diciembre!G67</f>
        <v>4002</v>
      </c>
      <c r="H67" s="159">
        <f>IFERROR((Enero!H67+Febrero!H67+Marzo!H67+Abril!H67+Mayo!H67+Junio!H67+Julio!H67+Agosto!H67+Septiembre!H67+Octubre!H67+Noviembre!H67+Diciembre!H67) / $T$65,0)</f>
        <v>23.5</v>
      </c>
      <c r="I67" s="964">
        <f t="shared" ref="I67:I85" si="3">SUM(H67*$N$66)</f>
        <v>8577.5</v>
      </c>
      <c r="J67" s="965">
        <f t="shared" ref="J67:J85" si="4">IFERROR(SUM(G67/(I67))*100,0)</f>
        <v>46.656951326143982</v>
      </c>
      <c r="K67" s="966">
        <f t="shared" ref="K67:K86" si="5">IFERROR(SUM(G67/F67),0)</f>
        <v>4.5841924398625427</v>
      </c>
      <c r="L67" s="58">
        <f>IFERROR((Enero!L67+Febrero!L67+Marzo!L67+Abril!L67+Mayo!L67+Junio!L67+Julio!L67+Agosto!L67+Septiembre!L67+Octubre!L67+Noviembre!L67+Diciembre!L67) / $T$65,0)</f>
        <v>9.25</v>
      </c>
      <c r="N67" s="940"/>
      <c r="S67" s="971" t="s">
        <v>823</v>
      </c>
      <c r="T67" s="972">
        <f>Febrero!$N$66</f>
        <v>28</v>
      </c>
    </row>
    <row r="68" spans="1:20" ht="15" customHeight="1" x14ac:dyDescent="0.25">
      <c r="A68" s="57" t="s">
        <v>132</v>
      </c>
      <c r="B68" s="734">
        <f>Enero!B68+Febrero!B68+Marzo!B68+Abril!B68+Mayo!B68+Junio!B68+Julio!B68+Agosto!B68+Septiembre!B68+Octubre!B68+Noviembre!B68+Diciembre!B68</f>
        <v>1663</v>
      </c>
      <c r="C68" s="731">
        <f>Enero!C68+Febrero!C68+Marzo!C68+Abril!C68+Mayo!C68+Junio!C68+Julio!C68+Agosto!C68+Septiembre!C68+Octubre!C68+Noviembre!C68+Diciembre!C68</f>
        <v>1535</v>
      </c>
      <c r="D68" s="732">
        <f>Enero!D68+Febrero!D68+Marzo!D68+Abril!D68+Mayo!D68+Junio!D68+Julio!D68+Agosto!D68+Septiembre!D68+Octubre!D68+Noviembre!D68+Diciembre!D68</f>
        <v>0</v>
      </c>
      <c r="E68" s="733">
        <f>Enero!E68+Febrero!E68+Marzo!E68+Abril!E68+Mayo!E68+Junio!E68+Julio!E68+Agosto!E68+Septiembre!E68+Octubre!E68+Noviembre!E68+Diciembre!E68</f>
        <v>1</v>
      </c>
      <c r="F68" s="691">
        <f t="shared" si="2"/>
        <v>1536</v>
      </c>
      <c r="G68" s="159">
        <f>Enero!G68+Febrero!G68+Marzo!G68+Abril!G68+Mayo!G68+Junio!G68+Julio!G68+Agosto!G68+Septiembre!G68+Octubre!G68+Noviembre!G68+Diciembre!G68</f>
        <v>5163</v>
      </c>
      <c r="H68" s="159">
        <f>IFERROR((Enero!H68+Febrero!H68+Marzo!H68+Abril!H68+Mayo!H68+Junio!H68+Julio!H68+Agosto!H68+Septiembre!H68+Octubre!H68+Noviembre!H68+Diciembre!H68) / $T$65,0)</f>
        <v>16.666666666666668</v>
      </c>
      <c r="I68" s="964">
        <f t="shared" si="3"/>
        <v>6083.3333333333339</v>
      </c>
      <c r="J68" s="965">
        <f t="shared" si="4"/>
        <v>84.871232876712327</v>
      </c>
      <c r="K68" s="966">
        <f t="shared" si="5"/>
        <v>3.361328125</v>
      </c>
      <c r="L68" s="58">
        <f>IFERROR((Enero!L68+Febrero!L68+Marzo!L68+Abril!L68+Mayo!L68+Junio!L68+Julio!L68+Agosto!L68+Septiembre!L68+Octubre!L68+Noviembre!L68+Diciembre!L68) / $T$65,0)</f>
        <v>10.416666666666666</v>
      </c>
      <c r="N68" s="1166" t="s">
        <v>829</v>
      </c>
      <c r="O68" s="1167"/>
      <c r="P68" s="1168"/>
      <c r="Q68" s="1148" t="s">
        <v>833</v>
      </c>
      <c r="R68" s="1149"/>
      <c r="S68" s="1150"/>
      <c r="T68" s="972">
        <f>Marzo!$N$66</f>
        <v>31</v>
      </c>
    </row>
    <row r="69" spans="1:20" x14ac:dyDescent="0.25">
      <c r="A69" s="56" t="s">
        <v>133</v>
      </c>
      <c r="B69" s="734">
        <f>Enero!B69+Febrero!B69+Marzo!B69+Abril!B69+Mayo!B69+Junio!B69+Julio!B69+Agosto!B69+Septiembre!B69+Octubre!B69+Noviembre!B69+Diciembre!B69</f>
        <v>765</v>
      </c>
      <c r="C69" s="731">
        <f>Enero!C69+Febrero!C69+Marzo!C69+Abril!C69+Mayo!C69+Junio!C69+Julio!C69+Agosto!C69+Septiembre!C69+Octubre!C69+Noviembre!C69+Diciembre!C69</f>
        <v>672</v>
      </c>
      <c r="D69" s="732">
        <f>Enero!D69+Febrero!D69+Marzo!D69+Abril!D69+Mayo!D69+Junio!D69+Julio!D69+Agosto!D69+Septiembre!D69+Octubre!D69+Noviembre!D69+Diciembre!D69</f>
        <v>1</v>
      </c>
      <c r="E69" s="733">
        <f>Enero!E69+Febrero!E69+Marzo!E69+Abril!E69+Mayo!E69+Junio!E69+Julio!E69+Agosto!E69+Septiembre!E69+Octubre!E69+Noviembre!E69+Diciembre!E69</f>
        <v>1</v>
      </c>
      <c r="F69" s="691">
        <f t="shared" si="2"/>
        <v>674</v>
      </c>
      <c r="G69" s="159">
        <f>Enero!G69+Febrero!G69+Marzo!G69+Abril!G69+Mayo!G69+Junio!G69+Julio!G69+Agosto!G69+Septiembre!G69+Octubre!G69+Noviembre!G69+Diciembre!G69</f>
        <v>2207</v>
      </c>
      <c r="H69" s="159">
        <f>IFERROR((Enero!H69+Febrero!H69+Marzo!H69+Abril!H69+Mayo!H69+Junio!H69+Julio!H69+Agosto!H69+Septiembre!H69+Octubre!H69+Noviembre!H69+Diciembre!H69) / $T$65,0)</f>
        <v>11.666666666666666</v>
      </c>
      <c r="I69" s="964">
        <f t="shared" si="3"/>
        <v>4258.333333333333</v>
      </c>
      <c r="J69" s="965">
        <f t="shared" si="4"/>
        <v>51.827788649706463</v>
      </c>
      <c r="K69" s="966">
        <f t="shared" si="5"/>
        <v>3.2744807121661723</v>
      </c>
      <c r="L69" s="58">
        <f>IFERROR((Enero!L69+Febrero!L69+Marzo!L69+Abril!L69+Mayo!L69+Junio!L69+Julio!L69+Agosto!L69+Septiembre!L69+Octubre!L69+Noviembre!L69+Diciembre!L69) / $T$65,0)</f>
        <v>7.583333333333333</v>
      </c>
      <c r="N69" s="1169"/>
      <c r="O69" s="1170"/>
      <c r="P69" s="1171"/>
      <c r="Q69" s="1151"/>
      <c r="R69" s="1152"/>
      <c r="S69" s="1153"/>
      <c r="T69" s="972">
        <f>Abril!$N$66</f>
        <v>30</v>
      </c>
    </row>
    <row r="70" spans="1:20" x14ac:dyDescent="0.25">
      <c r="A70" s="56" t="s">
        <v>134</v>
      </c>
      <c r="B70" s="734">
        <f>Enero!B70+Febrero!B70+Marzo!B70+Abril!B70+Mayo!B70+Junio!B70+Julio!B70+Agosto!B70+Septiembre!B70+Octubre!B70+Noviembre!B70+Diciembre!B70</f>
        <v>1759</v>
      </c>
      <c r="C70" s="731">
        <f>Enero!C70+Febrero!C70+Marzo!C70+Abril!C70+Mayo!C70+Junio!C70+Julio!C70+Agosto!C70+Septiembre!C70+Octubre!C70+Noviembre!C70+Diciembre!C70</f>
        <v>1168</v>
      </c>
      <c r="D70" s="732">
        <f>Enero!D70+Febrero!D70+Marzo!D70+Abril!D70+Mayo!D70+Junio!D70+Julio!D70+Agosto!D70+Septiembre!D70+Octubre!D70+Noviembre!D70+Diciembre!D70</f>
        <v>18</v>
      </c>
      <c r="E70" s="733">
        <f>Enero!E70+Febrero!E70+Marzo!E70+Abril!E70+Mayo!E70+Junio!E70+Julio!E70+Agosto!E70+Septiembre!E70+Octubre!E70+Noviembre!E70+Diciembre!E70</f>
        <v>277</v>
      </c>
      <c r="F70" s="691">
        <f t="shared" si="2"/>
        <v>1463</v>
      </c>
      <c r="G70" s="159">
        <f>Enero!G70+Febrero!G70+Marzo!G70+Abril!G70+Mayo!G70+Junio!G70+Julio!G70+Agosto!G70+Septiembre!G70+Octubre!G70+Noviembre!G70+Diciembre!G70</f>
        <v>9102</v>
      </c>
      <c r="H70" s="159">
        <f>IFERROR((Enero!H70+Febrero!H70+Marzo!H70+Abril!H70+Mayo!H70+Junio!H70+Julio!H70+Agosto!H70+Septiembre!H70+Octubre!H70+Noviembre!H70+Diciembre!H70) / $T$65,0)</f>
        <v>30.166666666666668</v>
      </c>
      <c r="I70" s="964">
        <f t="shared" si="3"/>
        <v>11010.833333333334</v>
      </c>
      <c r="J70" s="965">
        <f t="shared" si="4"/>
        <v>82.664042987966397</v>
      </c>
      <c r="K70" s="966">
        <f t="shared" si="5"/>
        <v>6.2214627477785376</v>
      </c>
      <c r="L70" s="58">
        <f>IFERROR((Enero!L70+Febrero!L70+Marzo!L70+Abril!L70+Mayo!L70+Junio!L70+Julio!L70+Agosto!L70+Septiembre!L70+Octubre!L70+Noviembre!L70+Diciembre!L70) / $T$65,0)</f>
        <v>24.666666666666668</v>
      </c>
      <c r="N70" s="1169"/>
      <c r="O70" s="1170"/>
      <c r="P70" s="1171"/>
      <c r="Q70" s="1151"/>
      <c r="R70" s="1152"/>
      <c r="S70" s="1153"/>
      <c r="T70" s="972">
        <f>Mayo!$N$66</f>
        <v>31</v>
      </c>
    </row>
    <row r="71" spans="1:20" ht="15.75" thickBot="1" x14ac:dyDescent="0.3">
      <c r="A71" s="56" t="s">
        <v>135</v>
      </c>
      <c r="B71" s="734">
        <f>Enero!B71+Febrero!B71+Marzo!B71+Abril!B71+Mayo!B71+Junio!B71+Julio!B71+Agosto!B71+Septiembre!B71+Octubre!B71+Noviembre!B71+Diciembre!B71</f>
        <v>0</v>
      </c>
      <c r="C71" s="731">
        <f>Enero!C71+Febrero!C71+Marzo!C71+Abril!C71+Mayo!C71+Junio!C71+Julio!C71+Agosto!C71+Septiembre!C71+Octubre!C71+Noviembre!C71+Diciembre!C71</f>
        <v>0</v>
      </c>
      <c r="D71" s="732">
        <f>Enero!D71+Febrero!D71+Marzo!D71+Abril!D71+Mayo!D71+Junio!D71+Julio!D71+Agosto!D71+Septiembre!D71+Octubre!D71+Noviembre!D71+Diciembre!D71</f>
        <v>0</v>
      </c>
      <c r="E71" s="733">
        <f>Enero!E71+Febrero!E71+Marzo!E71+Abril!E71+Mayo!E71+Junio!E71+Julio!E71+Agosto!E71+Septiembre!E71+Octubre!E71+Noviembre!E71+Diciembre!E71</f>
        <v>0</v>
      </c>
      <c r="F71" s="691">
        <f t="shared" si="2"/>
        <v>0</v>
      </c>
      <c r="G71" s="159">
        <f>Enero!G71+Febrero!G71+Marzo!G71+Abril!G71+Mayo!G71+Junio!G71+Julio!G71+Agosto!G71+Septiembre!G71+Octubre!G71+Noviembre!G71+Diciembre!G71</f>
        <v>0</v>
      </c>
      <c r="H71" s="159">
        <f>IFERROR((Enero!H71+Febrero!H71+Marzo!H71+Abril!H71+Mayo!H71+Junio!H71+Julio!H71+Agosto!H71+Septiembre!H71+Octubre!H71+Noviembre!H71+Diciembre!H71) / $T$65,0)</f>
        <v>0</v>
      </c>
      <c r="I71" s="964">
        <f t="shared" si="3"/>
        <v>0</v>
      </c>
      <c r="J71" s="965">
        <f t="shared" si="4"/>
        <v>0</v>
      </c>
      <c r="K71" s="966">
        <f t="shared" si="5"/>
        <v>0</v>
      </c>
      <c r="L71" s="58">
        <f>IFERROR((Enero!L71+Febrero!L71+Marzo!L71+Abril!L71+Mayo!L71+Junio!L71+Julio!L71+Agosto!L71+Septiembre!L71+Octubre!L71+Noviembre!L71+Diciembre!L71) / $T$65,0)</f>
        <v>0</v>
      </c>
      <c r="N71" s="1172"/>
      <c r="O71" s="1173"/>
      <c r="P71" s="1174"/>
      <c r="Q71" s="1154"/>
      <c r="R71" s="1155"/>
      <c r="S71" s="1156"/>
      <c r="T71" s="972">
        <f>Junio!$N$66</f>
        <v>30</v>
      </c>
    </row>
    <row r="72" spans="1:20" ht="15.75" thickBot="1" x14ac:dyDescent="0.3">
      <c r="A72" s="56" t="s">
        <v>136</v>
      </c>
      <c r="B72" s="734">
        <f>Enero!B72+Febrero!B72+Marzo!B72+Abril!B72+Mayo!B72+Junio!B72+Julio!B72+Agosto!B72+Septiembre!B72+Octubre!B72+Noviembre!B72+Diciembre!B72</f>
        <v>0</v>
      </c>
      <c r="C72" s="731">
        <f>Enero!C72+Febrero!C72+Marzo!C72+Abril!C72+Mayo!C72+Junio!C72+Julio!C72+Agosto!C72+Septiembre!C72+Octubre!C72+Noviembre!C72+Diciembre!C72</f>
        <v>0</v>
      </c>
      <c r="D72" s="732">
        <f>Enero!D72+Febrero!D72+Marzo!D72+Abril!D72+Mayo!D72+Junio!D72+Julio!D72+Agosto!D72+Septiembre!D72+Octubre!D72+Noviembre!D72+Diciembre!D72</f>
        <v>0</v>
      </c>
      <c r="E72" s="733">
        <f>Enero!E72+Febrero!E72+Marzo!E72+Abril!E72+Mayo!E72+Junio!E72+Julio!E72+Agosto!E72+Septiembre!E72+Octubre!E72+Noviembre!E72+Diciembre!E72</f>
        <v>0</v>
      </c>
      <c r="F72" s="691">
        <f t="shared" si="2"/>
        <v>0</v>
      </c>
      <c r="G72" s="159">
        <f>Enero!G72+Febrero!G72+Marzo!G72+Abril!G72+Mayo!G72+Junio!G72+Julio!G72+Agosto!G72+Septiembre!G72+Octubre!G72+Noviembre!G72+Diciembre!G72</f>
        <v>0</v>
      </c>
      <c r="H72" s="159">
        <f>IFERROR((Enero!H72+Febrero!H72+Marzo!H72+Abril!H72+Mayo!H72+Junio!H72+Julio!H72+Agosto!H72+Septiembre!H72+Octubre!H72+Noviembre!H72+Diciembre!H72) / $T$65,0)</f>
        <v>0</v>
      </c>
      <c r="I72" s="964">
        <f t="shared" si="3"/>
        <v>0</v>
      </c>
      <c r="J72" s="965">
        <f t="shared" si="4"/>
        <v>0</v>
      </c>
      <c r="K72" s="966">
        <f t="shared" si="5"/>
        <v>0</v>
      </c>
      <c r="L72" s="58">
        <f>IFERROR((Enero!L72+Febrero!L72+Marzo!L72+Abril!L72+Mayo!L72+Junio!L72+Julio!L72+Agosto!L72+Septiembre!L72+Octubre!L72+Noviembre!L72+Diciembre!L72) / $T$65,0)</f>
        <v>0</v>
      </c>
      <c r="O72" s="939"/>
      <c r="T72" s="972">
        <f>Julio!$N$66</f>
        <v>31</v>
      </c>
    </row>
    <row r="73" spans="1:20" ht="15" customHeight="1" x14ac:dyDescent="0.25">
      <c r="A73" s="56" t="s">
        <v>137</v>
      </c>
      <c r="B73" s="734">
        <f>Enero!B73+Febrero!B73+Marzo!B73+Abril!B73+Mayo!B73+Junio!B73+Julio!B73+Agosto!B73+Septiembre!B73+Octubre!B73+Noviembre!B73+Diciembre!B73</f>
        <v>2</v>
      </c>
      <c r="C73" s="731">
        <f>Enero!C73+Febrero!C73+Marzo!C73+Abril!C73+Mayo!C73+Junio!C73+Julio!C73+Agosto!C73+Septiembre!C73+Octubre!C73+Noviembre!C73+Diciembre!C73</f>
        <v>1</v>
      </c>
      <c r="D73" s="732">
        <f>Enero!D73+Febrero!D73+Marzo!D73+Abril!D73+Mayo!D73+Junio!D73+Julio!D73+Agosto!D73+Septiembre!D73+Octubre!D73+Noviembre!D73+Diciembre!D73</f>
        <v>0</v>
      </c>
      <c r="E73" s="733">
        <f>Enero!E73+Febrero!E73+Marzo!E73+Abril!E73+Mayo!E73+Junio!E73+Julio!E73+Agosto!E73+Septiembre!E73+Octubre!E73+Noviembre!E73+Diciembre!E73</f>
        <v>0</v>
      </c>
      <c r="F73" s="691">
        <f t="shared" si="2"/>
        <v>1</v>
      </c>
      <c r="G73" s="159">
        <f>Enero!G73+Febrero!G73+Marzo!G73+Abril!G73+Mayo!G73+Junio!G73+Julio!G73+Agosto!G73+Septiembre!G73+Octubre!G73+Noviembre!G73+Diciembre!G73</f>
        <v>5</v>
      </c>
      <c r="H73" s="159">
        <f>IFERROR((Enero!H73+Febrero!H73+Marzo!H73+Abril!H73+Mayo!H73+Junio!H73+Julio!H73+Agosto!H73+Septiembre!H73+Octubre!H73+Noviembre!H73+Diciembre!H73) / $T$65,0)</f>
        <v>8.3333333333333329E-2</v>
      </c>
      <c r="I73" s="964">
        <f t="shared" si="3"/>
        <v>30.416666666666664</v>
      </c>
      <c r="J73" s="965">
        <f t="shared" si="4"/>
        <v>16.438356164383563</v>
      </c>
      <c r="K73" s="966">
        <f t="shared" si="5"/>
        <v>5</v>
      </c>
      <c r="L73" s="58">
        <f>IFERROR((Enero!L73+Febrero!L73+Marzo!L73+Abril!L73+Mayo!L73+Junio!L73+Julio!L73+Agosto!L73+Septiembre!L73+Octubre!L73+Noviembre!L73+Diciembre!L73) / $T$65,0)</f>
        <v>8.3333333333333329E-2</v>
      </c>
      <c r="N73" s="1148" t="s">
        <v>830</v>
      </c>
      <c r="O73" s="1149"/>
      <c r="P73" s="1150"/>
      <c r="Q73" s="1157" t="s">
        <v>834</v>
      </c>
      <c r="R73" s="1158"/>
      <c r="S73" s="1159"/>
      <c r="T73" s="972">
        <f>Agosto!$N$66</f>
        <v>31</v>
      </c>
    </row>
    <row r="74" spans="1:20" x14ac:dyDescent="0.25">
      <c r="A74" s="56" t="s">
        <v>138</v>
      </c>
      <c r="B74" s="734">
        <f>Enero!B74+Febrero!B74+Marzo!B74+Abril!B74+Mayo!B74+Junio!B74+Julio!B74+Agosto!B74+Septiembre!B74+Octubre!B74+Noviembre!B74+Diciembre!B74</f>
        <v>0</v>
      </c>
      <c r="C74" s="731">
        <f>Enero!C74+Febrero!C74+Marzo!C74+Abril!C74+Mayo!C74+Junio!C74+Julio!C74+Agosto!C74+Septiembre!C74+Octubre!C74+Noviembre!C74+Diciembre!C74</f>
        <v>0</v>
      </c>
      <c r="D74" s="732">
        <f>Enero!D74+Febrero!D74+Marzo!D74+Abril!D74+Mayo!D74+Junio!D74+Julio!D74+Agosto!D74+Septiembre!D74+Octubre!D74+Noviembre!D74+Diciembre!D74</f>
        <v>0</v>
      </c>
      <c r="E74" s="733">
        <f>Enero!E74+Febrero!E74+Marzo!E74+Abril!E74+Mayo!E74+Junio!E74+Julio!E74+Agosto!E74+Septiembre!E74+Octubre!E74+Noviembre!E74+Diciembre!E74</f>
        <v>0</v>
      </c>
      <c r="F74" s="691">
        <f t="shared" si="2"/>
        <v>0</v>
      </c>
      <c r="G74" s="159">
        <f>Enero!G74+Febrero!G74+Marzo!G74+Abril!G74+Mayo!G74+Junio!G74+Julio!G74+Agosto!G74+Septiembre!G74+Octubre!G74+Noviembre!G74+Diciembre!G74</f>
        <v>0</v>
      </c>
      <c r="H74" s="159">
        <f>IFERROR((Enero!H74+Febrero!H74+Marzo!H74+Abril!H74+Mayo!H74+Junio!H74+Julio!H74+Agosto!H74+Septiembre!H74+Octubre!H74+Noviembre!H74+Diciembre!H74) / $T$65,0)</f>
        <v>0</v>
      </c>
      <c r="I74" s="964">
        <f t="shared" si="3"/>
        <v>0</v>
      </c>
      <c r="J74" s="965">
        <f t="shared" si="4"/>
        <v>0</v>
      </c>
      <c r="K74" s="966">
        <f t="shared" si="5"/>
        <v>0</v>
      </c>
      <c r="L74" s="58">
        <f>IFERROR((Enero!L74+Febrero!L74+Marzo!L74+Abril!L74+Mayo!L74+Junio!L74+Julio!L74+Agosto!L74+Septiembre!L74+Octubre!L74+Noviembre!L74+Diciembre!L74) / $T$65,0)</f>
        <v>0</v>
      </c>
      <c r="N74" s="1151"/>
      <c r="O74" s="1152"/>
      <c r="P74" s="1153"/>
      <c r="Q74" s="1160"/>
      <c r="R74" s="1161"/>
      <c r="S74" s="1162"/>
      <c r="T74" s="972">
        <f>Septiembre!$N$66</f>
        <v>30</v>
      </c>
    </row>
    <row r="75" spans="1:20" ht="15.75" thickBot="1" x14ac:dyDescent="0.3">
      <c r="A75" s="56" t="s">
        <v>139</v>
      </c>
      <c r="B75" s="734">
        <f>Enero!B75+Febrero!B75+Marzo!B75+Abril!B75+Mayo!B75+Junio!B75+Julio!B75+Agosto!B75+Septiembre!B75+Octubre!B75+Noviembre!B75+Diciembre!B75</f>
        <v>0</v>
      </c>
      <c r="C75" s="731">
        <f>Enero!C75+Febrero!C75+Marzo!C75+Abril!C75+Mayo!C75+Junio!C75+Julio!C75+Agosto!C75+Septiembre!C75+Octubre!C75+Noviembre!C75+Diciembre!C75</f>
        <v>0</v>
      </c>
      <c r="D75" s="732">
        <f>Enero!D75+Febrero!D75+Marzo!D75+Abril!D75+Mayo!D75+Junio!D75+Julio!D75+Agosto!D75+Septiembre!D75+Octubre!D75+Noviembre!D75+Diciembre!D75</f>
        <v>0</v>
      </c>
      <c r="E75" s="733">
        <f>Enero!E75+Febrero!E75+Marzo!E75+Abril!E75+Mayo!E75+Junio!E75+Julio!E75+Agosto!E75+Septiembre!E75+Octubre!E75+Noviembre!E75+Diciembre!E75</f>
        <v>0</v>
      </c>
      <c r="F75" s="691">
        <f t="shared" si="2"/>
        <v>0</v>
      </c>
      <c r="G75" s="159">
        <f>Enero!G75+Febrero!G75+Marzo!G75+Abril!G75+Mayo!G75+Junio!G75+Julio!G75+Agosto!G75+Septiembre!G75+Octubre!G75+Noviembre!G75+Diciembre!G75</f>
        <v>0</v>
      </c>
      <c r="H75" s="159">
        <f>IFERROR((Enero!H75+Febrero!H75+Marzo!H75+Abril!H75+Mayo!H75+Junio!H75+Julio!H75+Agosto!H75+Septiembre!H75+Octubre!H75+Noviembre!H75+Diciembre!H75) / $T$65,0)</f>
        <v>0</v>
      </c>
      <c r="I75" s="964">
        <f t="shared" si="3"/>
        <v>0</v>
      </c>
      <c r="J75" s="965">
        <f t="shared" si="4"/>
        <v>0</v>
      </c>
      <c r="K75" s="966">
        <f t="shared" si="5"/>
        <v>0</v>
      </c>
      <c r="L75" s="58">
        <f>IFERROR((Enero!L75+Febrero!L75+Marzo!L75+Abril!L75+Mayo!L75+Junio!L75+Julio!L75+Agosto!L75+Septiembre!L75+Octubre!L75+Noviembre!L75+Diciembre!L75) / $T$65,0)</f>
        <v>0</v>
      </c>
      <c r="N75" s="1154"/>
      <c r="O75" s="1155"/>
      <c r="P75" s="1156"/>
      <c r="Q75" s="1163"/>
      <c r="R75" s="1164"/>
      <c r="S75" s="1165"/>
      <c r="T75" s="972">
        <f>Octubre!$N$66</f>
        <v>31</v>
      </c>
    </row>
    <row r="76" spans="1:20" ht="15" customHeight="1" x14ac:dyDescent="0.25">
      <c r="A76" s="56" t="s">
        <v>140</v>
      </c>
      <c r="B76" s="734">
        <f>Enero!B76+Febrero!B76+Marzo!B76+Abril!B76+Mayo!B76+Junio!B76+Julio!B76+Agosto!B76+Septiembre!B76+Octubre!B76+Noviembre!B76+Diciembre!B76</f>
        <v>1748</v>
      </c>
      <c r="C76" s="731">
        <f>Enero!C76+Febrero!C76+Marzo!C76+Abril!C76+Mayo!C76+Junio!C76+Julio!C76+Agosto!C76+Septiembre!C76+Octubre!C76+Noviembre!C76+Diciembre!C76</f>
        <v>1420</v>
      </c>
      <c r="D76" s="732">
        <f>Enero!D76+Febrero!D76+Marzo!D76+Abril!D76+Mayo!D76+Junio!D76+Julio!D76+Agosto!D76+Septiembre!D76+Octubre!D76+Noviembre!D76+Diciembre!D76</f>
        <v>4</v>
      </c>
      <c r="E76" s="733">
        <f>Enero!E76+Febrero!E76+Marzo!E76+Abril!E76+Mayo!E76+Junio!E76+Julio!E76+Agosto!E76+Septiembre!E76+Octubre!E76+Noviembre!E76+Diciembre!E76</f>
        <v>61</v>
      </c>
      <c r="F76" s="691">
        <f t="shared" si="2"/>
        <v>1485</v>
      </c>
      <c r="G76" s="159">
        <f>Enero!G76+Febrero!G76+Marzo!G76+Abril!G76+Mayo!G76+Junio!G76+Julio!G76+Agosto!G76+Septiembre!G76+Octubre!G76+Noviembre!G76+Diciembre!G76</f>
        <v>6278</v>
      </c>
      <c r="H76" s="159">
        <f>IFERROR((Enero!H76+Febrero!H76+Marzo!H76+Abril!H76+Mayo!H76+Junio!H76+Julio!H76+Agosto!H76+Septiembre!H76+Octubre!H76+Noviembre!H76+Diciembre!H76) / $T$65,0)</f>
        <v>37.5</v>
      </c>
      <c r="I76" s="964">
        <f t="shared" si="3"/>
        <v>13687.5</v>
      </c>
      <c r="J76" s="965">
        <f t="shared" si="4"/>
        <v>45.866666666666667</v>
      </c>
      <c r="K76" s="966">
        <f t="shared" si="5"/>
        <v>4.227609427609428</v>
      </c>
      <c r="L76" s="58">
        <f>IFERROR((Enero!L76+Febrero!L76+Marzo!L76+Abril!L76+Mayo!L76+Junio!L76+Julio!L76+Agosto!L76+Septiembre!L76+Octubre!L76+Noviembre!L76+Diciembre!L76) / $T$65,0)</f>
        <v>22</v>
      </c>
      <c r="N76" s="1169" t="s">
        <v>831</v>
      </c>
      <c r="O76" s="1170"/>
      <c r="P76" s="1171"/>
      <c r="T76" s="972">
        <f>Noviembre!$N$66</f>
        <v>30</v>
      </c>
    </row>
    <row r="77" spans="1:20" x14ac:dyDescent="0.25">
      <c r="A77" s="57" t="s">
        <v>141</v>
      </c>
      <c r="B77" s="734">
        <f>Enero!B77+Febrero!B77+Marzo!B77+Abril!B77+Mayo!B77+Junio!B77+Julio!B77+Agosto!B77+Septiembre!B77+Octubre!B77+Noviembre!B77+Diciembre!B77</f>
        <v>0</v>
      </c>
      <c r="C77" s="731">
        <f>Enero!C77+Febrero!C77+Marzo!C77+Abril!C77+Mayo!C77+Junio!C77+Julio!C77+Agosto!C77+Septiembre!C77+Octubre!C77+Noviembre!C77+Diciembre!C77</f>
        <v>0</v>
      </c>
      <c r="D77" s="732">
        <f>Enero!D77+Febrero!D77+Marzo!D77+Abril!D77+Mayo!D77+Junio!D77+Julio!D77+Agosto!D77+Septiembre!D77+Octubre!D77+Noviembre!D77+Diciembre!D77</f>
        <v>0</v>
      </c>
      <c r="E77" s="733">
        <f>Enero!E77+Febrero!E77+Marzo!E77+Abril!E77+Mayo!E77+Junio!E77+Julio!E77+Agosto!E77+Septiembre!E77+Octubre!E77+Noviembre!E77+Diciembre!E77</f>
        <v>0</v>
      </c>
      <c r="F77" s="691">
        <f t="shared" si="2"/>
        <v>0</v>
      </c>
      <c r="G77" s="159">
        <f>Enero!G77+Febrero!G77+Marzo!G77+Abril!G77+Mayo!G77+Junio!G77+Julio!G77+Agosto!G77+Septiembre!G77+Octubre!G77+Noviembre!G77+Diciembre!G77</f>
        <v>0</v>
      </c>
      <c r="H77" s="159">
        <f>IFERROR((Enero!H77+Febrero!H77+Marzo!H77+Abril!H77+Mayo!H77+Junio!H77+Julio!H77+Agosto!H77+Septiembre!H77+Octubre!H77+Noviembre!H77+Diciembre!H77) / $T$65,0)</f>
        <v>0</v>
      </c>
      <c r="I77" s="964">
        <f t="shared" si="3"/>
        <v>0</v>
      </c>
      <c r="J77" s="965">
        <f t="shared" si="4"/>
        <v>0</v>
      </c>
      <c r="K77" s="966">
        <f t="shared" si="5"/>
        <v>0</v>
      </c>
      <c r="L77" s="58">
        <f>IFERROR((Enero!L77+Febrero!L77+Marzo!L77+Abril!L77+Mayo!L77+Junio!L77+Julio!L77+Agosto!L77+Septiembre!L77+Octubre!L77+Noviembre!L77+Diciembre!L77) / $T$65,0)</f>
        <v>0</v>
      </c>
      <c r="N77" s="1169"/>
      <c r="O77" s="1170"/>
      <c r="P77" s="1171"/>
      <c r="T77" s="972">
        <f>Diciembre!$N$66</f>
        <v>31</v>
      </c>
    </row>
    <row r="78" spans="1:20" x14ac:dyDescent="0.25">
      <c r="A78" s="56" t="s">
        <v>142</v>
      </c>
      <c r="B78" s="734">
        <f>Enero!B78+Febrero!B78+Marzo!B78+Abril!B78+Mayo!B78+Junio!B78+Julio!B78+Agosto!B78+Septiembre!B78+Octubre!B78+Noviembre!B78+Diciembre!B78</f>
        <v>241</v>
      </c>
      <c r="C78" s="731">
        <f>Enero!C78+Febrero!C78+Marzo!C78+Abril!C78+Mayo!C78+Junio!C78+Julio!C78+Agosto!C78+Septiembre!C78+Octubre!C78+Noviembre!C78+Diciembre!C78</f>
        <v>229</v>
      </c>
      <c r="D78" s="732">
        <f>Enero!D78+Febrero!D78+Marzo!D78+Abril!D78+Mayo!D78+Junio!D78+Julio!D78+Agosto!D78+Septiembre!D78+Octubre!D78+Noviembre!D78+Diciembre!D78</f>
        <v>0</v>
      </c>
      <c r="E78" s="733">
        <f>Enero!E78+Febrero!E78+Marzo!E78+Abril!E78+Mayo!E78+Junio!E78+Julio!E78+Agosto!E78+Septiembre!E78+Octubre!E78+Noviembre!E78+Diciembre!E78</f>
        <v>0</v>
      </c>
      <c r="F78" s="691">
        <f t="shared" si="2"/>
        <v>229</v>
      </c>
      <c r="G78" s="159">
        <f>Enero!G78+Febrero!G78+Marzo!G78+Abril!G78+Mayo!G78+Junio!G78+Julio!G78+Agosto!G78+Septiembre!G78+Octubre!G78+Noviembre!G78+Diciembre!G78</f>
        <v>2312</v>
      </c>
      <c r="H78" s="159">
        <f>IFERROR((Enero!H78+Febrero!H78+Marzo!H78+Abril!H78+Mayo!H78+Junio!H78+Julio!H78+Agosto!H78+Septiembre!H78+Octubre!H78+Noviembre!H78+Diciembre!H78) / $T$65,0)</f>
        <v>0.91666666666666663</v>
      </c>
      <c r="I78" s="964">
        <f t="shared" si="3"/>
        <v>334.58333333333331</v>
      </c>
      <c r="J78" s="965">
        <f t="shared" si="4"/>
        <v>691.00871731008726</v>
      </c>
      <c r="K78" s="966">
        <f t="shared" si="5"/>
        <v>10.096069868995633</v>
      </c>
      <c r="L78" s="58">
        <f>IFERROR((Enero!L78+Febrero!L78+Marzo!L78+Abril!L78+Mayo!L78+Junio!L78+Julio!L78+Agosto!L78+Septiembre!L78+Octubre!L78+Noviembre!L78+Diciembre!L78) / $T$65,0)</f>
        <v>1</v>
      </c>
      <c r="N78" s="1169"/>
      <c r="O78" s="1170"/>
      <c r="P78" s="1171"/>
    </row>
    <row r="79" spans="1:20" ht="15.75" thickBot="1" x14ac:dyDescent="0.3">
      <c r="A79" s="56" t="s">
        <v>143</v>
      </c>
      <c r="B79" s="734">
        <f>Enero!B79+Febrero!B79+Marzo!B79+Abril!B79+Mayo!B79+Junio!B79+Julio!B79+Agosto!B79+Septiembre!B79+Octubre!B79+Noviembre!B79+Diciembre!B79</f>
        <v>17</v>
      </c>
      <c r="C79" s="731">
        <f>Enero!C79+Febrero!C79+Marzo!C79+Abril!C79+Mayo!C79+Junio!C79+Julio!C79+Agosto!C79+Septiembre!C79+Octubre!C79+Noviembre!C79+Diciembre!C79</f>
        <v>13</v>
      </c>
      <c r="D79" s="732">
        <f>Enero!D79+Febrero!D79+Marzo!D79+Abril!D79+Mayo!D79+Junio!D79+Julio!D79+Agosto!D79+Septiembre!D79+Octubre!D79+Noviembre!D79+Diciembre!D79</f>
        <v>0</v>
      </c>
      <c r="E79" s="733">
        <f>Enero!E79+Febrero!E79+Marzo!E79+Abril!E79+Mayo!E79+Junio!E79+Julio!E79+Agosto!E79+Septiembre!E79+Octubre!E79+Noviembre!E79+Diciembre!E79</f>
        <v>0</v>
      </c>
      <c r="F79" s="691">
        <f t="shared" si="2"/>
        <v>13</v>
      </c>
      <c r="G79" s="159">
        <f>Enero!G79+Febrero!G79+Marzo!G79+Abril!G79+Mayo!G79+Junio!G79+Julio!G79+Agosto!G79+Septiembre!G79+Octubre!G79+Noviembre!G79+Diciembre!G79</f>
        <v>26</v>
      </c>
      <c r="H79" s="159">
        <f>IFERROR((Enero!H79+Febrero!H79+Marzo!H79+Abril!H79+Mayo!H79+Junio!H79+Julio!H79+Agosto!H79+Septiembre!H79+Octubre!H79+Noviembre!H79+Diciembre!H79) / $T$65,0)</f>
        <v>0.41666666666666669</v>
      </c>
      <c r="I79" s="964">
        <f t="shared" si="3"/>
        <v>152.08333333333334</v>
      </c>
      <c r="J79" s="965">
        <f t="shared" si="4"/>
        <v>17.095890410958901</v>
      </c>
      <c r="K79" s="966">
        <f t="shared" si="5"/>
        <v>2</v>
      </c>
      <c r="L79" s="58">
        <f>IFERROR((Enero!L79+Febrero!L79+Marzo!L79+Abril!L79+Mayo!L79+Junio!L79+Julio!L79+Agosto!L79+Septiembre!L79+Octubre!L79+Noviembre!L79+Diciembre!L79) / $T$65,0)</f>
        <v>0.33333333333333331</v>
      </c>
      <c r="N79" s="1172"/>
      <c r="O79" s="1173"/>
      <c r="P79" s="1174"/>
    </row>
    <row r="80" spans="1:20" ht="15" customHeight="1" x14ac:dyDescent="0.25">
      <c r="A80" s="56" t="s">
        <v>144</v>
      </c>
      <c r="B80" s="734">
        <f>Enero!B80+Febrero!B80+Marzo!B80+Abril!B80+Mayo!B80+Junio!B80+Julio!B80+Agosto!B80+Septiembre!B80+Octubre!B80+Noviembre!B80+Diciembre!B80</f>
        <v>29</v>
      </c>
      <c r="C80" s="731">
        <f>Enero!C80+Febrero!C80+Marzo!C80+Abril!C80+Mayo!C80+Junio!C80+Julio!C80+Agosto!C80+Septiembre!C80+Octubre!C80+Noviembre!C80+Diciembre!C80</f>
        <v>22</v>
      </c>
      <c r="D80" s="732">
        <f>Enero!D80+Febrero!D80+Marzo!D80+Abril!D80+Mayo!D80+Junio!D80+Julio!D80+Agosto!D80+Septiembre!D80+Octubre!D80+Noviembre!D80+Diciembre!D80</f>
        <v>0</v>
      </c>
      <c r="E80" s="733">
        <f>Enero!E80+Febrero!E80+Marzo!E80+Abril!E80+Mayo!E80+Junio!E80+Julio!E80+Agosto!E80+Septiembre!E80+Octubre!E80+Noviembre!E80+Diciembre!E80</f>
        <v>0</v>
      </c>
      <c r="F80" s="691">
        <f t="shared" si="2"/>
        <v>22</v>
      </c>
      <c r="G80" s="159">
        <f>Enero!G80+Febrero!G80+Marzo!G80+Abril!G80+Mayo!G80+Junio!G80+Julio!G80+Agosto!G80+Septiembre!G80+Octubre!G80+Noviembre!G80+Diciembre!G80</f>
        <v>189</v>
      </c>
      <c r="H80" s="159">
        <f>IFERROR((Enero!H80+Febrero!H80+Marzo!H80+Abril!H80+Mayo!H80+Junio!H80+Julio!H80+Agosto!H80+Septiembre!H80+Octubre!H80+Noviembre!H80+Diciembre!H80) / $T$65,0)</f>
        <v>0.66666666666666663</v>
      </c>
      <c r="I80" s="964">
        <f t="shared" si="3"/>
        <v>243.33333333333331</v>
      </c>
      <c r="J80" s="965">
        <f t="shared" si="4"/>
        <v>77.671232876712338</v>
      </c>
      <c r="K80" s="966">
        <f t="shared" si="5"/>
        <v>8.5909090909090917</v>
      </c>
      <c r="L80" s="58">
        <f>IFERROR((Enero!L80+Febrero!L80+Marzo!L80+Abril!L80+Mayo!L80+Junio!L80+Julio!L80+Agosto!L80+Septiembre!L80+Octubre!L80+Noviembre!L80+Diciembre!L80) / $T$65,0)</f>
        <v>0.58333333333333337</v>
      </c>
      <c r="N80" s="1148" t="s">
        <v>832</v>
      </c>
      <c r="O80" s="1149"/>
      <c r="P80" s="1150"/>
    </row>
    <row r="81" spans="1:18" x14ac:dyDescent="0.25">
      <c r="A81" s="56" t="s">
        <v>145</v>
      </c>
      <c r="B81" s="734">
        <f>Enero!B81+Febrero!B81+Marzo!B81+Abril!B81+Mayo!B81+Junio!B81+Julio!B81+Agosto!B81+Septiembre!B81+Octubre!B81+Noviembre!B81+Diciembre!B81</f>
        <v>0</v>
      </c>
      <c r="C81" s="731">
        <f>Enero!C81+Febrero!C81+Marzo!C81+Abril!C81+Mayo!C81+Junio!C81+Julio!C81+Agosto!C81+Septiembre!C81+Octubre!C81+Noviembre!C81+Diciembre!C81</f>
        <v>0</v>
      </c>
      <c r="D81" s="732">
        <f>Enero!D81+Febrero!D81+Marzo!D81+Abril!D81+Mayo!D81+Junio!D81+Julio!D81+Agosto!D81+Septiembre!D81+Octubre!D81+Noviembre!D81+Diciembre!D81</f>
        <v>0</v>
      </c>
      <c r="E81" s="733">
        <f>Enero!E81+Febrero!E81+Marzo!E81+Abril!E81+Mayo!E81+Junio!E81+Julio!E81+Agosto!E81+Septiembre!E81+Octubre!E81+Noviembre!E81+Diciembre!E81</f>
        <v>0</v>
      </c>
      <c r="F81" s="691">
        <f t="shared" si="2"/>
        <v>0</v>
      </c>
      <c r="G81" s="159">
        <f>Enero!G81+Febrero!G81+Marzo!G81+Abril!G81+Mayo!G81+Junio!G81+Julio!G81+Agosto!G81+Septiembre!G81+Octubre!G81+Noviembre!G81+Diciembre!G81</f>
        <v>0</v>
      </c>
      <c r="H81" s="159">
        <f>IFERROR((Enero!H81+Febrero!H81+Marzo!H81+Abril!H81+Mayo!H81+Junio!H81+Julio!H81+Agosto!H81+Septiembre!H81+Octubre!H81+Noviembre!H81+Diciembre!H81) / $T$65,0)</f>
        <v>0</v>
      </c>
      <c r="I81" s="964">
        <f t="shared" si="3"/>
        <v>0</v>
      </c>
      <c r="J81" s="965">
        <f t="shared" si="4"/>
        <v>0</v>
      </c>
      <c r="K81" s="966">
        <f t="shared" si="5"/>
        <v>0</v>
      </c>
      <c r="L81" s="58">
        <f>IFERROR((Enero!L81+Febrero!L81+Marzo!L81+Abril!L81+Mayo!L81+Junio!L81+Julio!L81+Agosto!L81+Septiembre!L81+Octubre!L81+Noviembre!L81+Diciembre!L81) / $T$65,0)</f>
        <v>0</v>
      </c>
      <c r="N81" s="1151"/>
      <c r="O81" s="1152"/>
      <c r="P81" s="1153"/>
    </row>
    <row r="82" spans="1:18" x14ac:dyDescent="0.25">
      <c r="A82" s="56" t="s">
        <v>146</v>
      </c>
      <c r="B82" s="734">
        <f>Enero!B82+Febrero!B82+Marzo!B82+Abril!B82+Mayo!B82+Junio!B82+Julio!B82+Agosto!B82+Septiembre!B82+Octubre!B82+Noviembre!B82+Diciembre!B82</f>
        <v>486</v>
      </c>
      <c r="C82" s="731">
        <f>Enero!C82+Febrero!C82+Marzo!C82+Abril!C82+Mayo!C82+Junio!C82+Julio!C82+Agosto!C82+Septiembre!C82+Octubre!C82+Noviembre!C82+Diciembre!C82</f>
        <v>337</v>
      </c>
      <c r="D82" s="732">
        <f>Enero!D82+Febrero!D82+Marzo!D82+Abril!D82+Mayo!D82+Junio!D82+Julio!D82+Agosto!D82+Septiembre!D82+Octubre!D82+Noviembre!D82+Diciembre!D82</f>
        <v>10</v>
      </c>
      <c r="E82" s="733">
        <f>Enero!E82+Febrero!E82+Marzo!E82+Abril!E82+Mayo!E82+Junio!E82+Julio!E82+Agosto!E82+Septiembre!E82+Octubre!E82+Noviembre!E82+Diciembre!E82</f>
        <v>111</v>
      </c>
      <c r="F82" s="691">
        <f t="shared" si="2"/>
        <v>458</v>
      </c>
      <c r="G82" s="159">
        <f>Enero!G82+Febrero!G82+Marzo!G82+Abril!G82+Mayo!G82+Junio!G82+Julio!G82+Agosto!G82+Septiembre!G82+Octubre!G82+Noviembre!G82+Diciembre!G82</f>
        <v>2783</v>
      </c>
      <c r="H82" s="159">
        <f>IFERROR((Enero!H82+Febrero!H82+Marzo!H82+Abril!H82+Mayo!H82+Junio!H82+Julio!H82+Agosto!H82+Septiembre!H82+Octubre!H82+Noviembre!H82+Diciembre!H82) / $T$65,0)</f>
        <v>2.8333333333333335</v>
      </c>
      <c r="I82" s="964">
        <f t="shared" si="3"/>
        <v>1034.1666666666667</v>
      </c>
      <c r="J82" s="965">
        <f t="shared" si="4"/>
        <v>269.10556003223206</v>
      </c>
      <c r="K82" s="966">
        <f t="shared" si="5"/>
        <v>6.0764192139737991</v>
      </c>
      <c r="L82" s="58">
        <f>IFERROR((Enero!L82+Febrero!L82+Marzo!L82+Abril!L82+Mayo!L82+Junio!L82+Julio!L82+Agosto!L82+Septiembre!L82+Octubre!L82+Noviembre!L82+Diciembre!L82) / $T$65,0)</f>
        <v>2.3333333333333335</v>
      </c>
      <c r="N82" s="1151"/>
      <c r="O82" s="1152"/>
      <c r="P82" s="1153"/>
    </row>
    <row r="83" spans="1:18" ht="15.75" thickBot="1" x14ac:dyDescent="0.3">
      <c r="A83" s="56" t="s">
        <v>147</v>
      </c>
      <c r="B83" s="734">
        <f>Enero!B83+Febrero!B83+Marzo!B83+Abril!B83+Mayo!B83+Junio!B83+Julio!B83+Agosto!B83+Septiembre!B83+Octubre!B83+Noviembre!B83+Diciembre!B83</f>
        <v>125</v>
      </c>
      <c r="C83" s="731">
        <f>Enero!C83+Febrero!C83+Marzo!C83+Abril!C83+Mayo!C83+Junio!C83+Julio!C83+Agosto!C83+Septiembre!C83+Octubre!C83+Noviembre!C83+Diciembre!C83</f>
        <v>104</v>
      </c>
      <c r="D83" s="732">
        <f>Enero!D83+Febrero!D83+Marzo!D83+Abril!D83+Mayo!D83+Junio!D83+Julio!D83+Agosto!D83+Septiembre!D83+Octubre!D83+Noviembre!D83+Diciembre!D83</f>
        <v>0</v>
      </c>
      <c r="E83" s="733">
        <f>Enero!E83+Febrero!E83+Marzo!E83+Abril!E83+Mayo!E83+Junio!E83+Julio!E83+Agosto!E83+Septiembre!E83+Octubre!E83+Noviembre!E83+Diciembre!E83</f>
        <v>0</v>
      </c>
      <c r="F83" s="691">
        <f t="shared" si="2"/>
        <v>104</v>
      </c>
      <c r="G83" s="159">
        <f>Enero!G83+Febrero!G83+Marzo!G83+Abril!G83+Mayo!G83+Junio!G83+Julio!G83+Agosto!G83+Septiembre!G83+Octubre!G83+Noviembre!G83+Diciembre!G83</f>
        <v>767</v>
      </c>
      <c r="H83" s="159">
        <f>IFERROR((Enero!H83+Febrero!H83+Marzo!H83+Abril!H83+Mayo!H83+Junio!H83+Julio!H83+Agosto!H83+Septiembre!H83+Octubre!H83+Noviembre!H83+Diciembre!H83) / $T$65,0)</f>
        <v>6</v>
      </c>
      <c r="I83" s="964">
        <f t="shared" si="3"/>
        <v>2190</v>
      </c>
      <c r="J83" s="965">
        <f t="shared" si="4"/>
        <v>35.022831050228312</v>
      </c>
      <c r="K83" s="966">
        <f t="shared" si="5"/>
        <v>7.375</v>
      </c>
      <c r="L83" s="58">
        <f>IFERROR((Enero!L83+Febrero!L83+Marzo!L83+Abril!L83+Mayo!L83+Junio!L83+Julio!L83+Agosto!L83+Septiembre!L83+Octubre!L83+Noviembre!L83+Diciembre!L83) / $T$65,0)</f>
        <v>1.75</v>
      </c>
      <c r="N83" s="1154"/>
      <c r="O83" s="1155"/>
      <c r="P83" s="1156"/>
    </row>
    <row r="84" spans="1:18" x14ac:dyDescent="0.25">
      <c r="A84" s="56" t="s">
        <v>148</v>
      </c>
      <c r="B84" s="734">
        <f>Enero!B84+Febrero!B84+Marzo!B84+Abril!B84+Mayo!B84+Junio!B84+Julio!B84+Agosto!B84+Septiembre!B84+Octubre!B84+Noviembre!B84+Diciembre!B84</f>
        <v>408</v>
      </c>
      <c r="C84" s="731">
        <f>Enero!C84+Febrero!C84+Marzo!C84+Abril!C84+Mayo!C84+Junio!C84+Julio!C84+Agosto!C84+Septiembre!C84+Octubre!C84+Noviembre!C84+Diciembre!C84</f>
        <v>131</v>
      </c>
      <c r="D84" s="732">
        <f>Enero!D84+Febrero!D84+Marzo!D84+Abril!D84+Mayo!D84+Junio!D84+Julio!D84+Agosto!D84+Septiembre!D84+Octubre!D84+Noviembre!D84+Diciembre!D84</f>
        <v>10</v>
      </c>
      <c r="E84" s="733">
        <f>Enero!E84+Febrero!E84+Marzo!E84+Abril!E84+Mayo!E84+Junio!E84+Julio!E84+Agosto!E84+Septiembre!E84+Octubre!E84+Noviembre!E84+Diciembre!E84</f>
        <v>181</v>
      </c>
      <c r="F84" s="691">
        <f t="shared" si="2"/>
        <v>322</v>
      </c>
      <c r="G84" s="159">
        <f>Enero!G84+Febrero!G84+Marzo!G84+Abril!G84+Mayo!G84+Junio!G84+Julio!G84+Agosto!G84+Septiembre!G84+Octubre!G84+Noviembre!G84+Diciembre!G84</f>
        <v>1528</v>
      </c>
      <c r="H84" s="159">
        <f>IFERROR((Enero!H84+Febrero!H84+Marzo!H84+Abril!H84+Mayo!H84+Junio!H84+Julio!H84+Agosto!H84+Septiembre!H84+Octubre!H84+Noviembre!H84+Diciembre!H84) / $T$65,0)</f>
        <v>10.75</v>
      </c>
      <c r="I84" s="964">
        <f t="shared" si="3"/>
        <v>3923.75</v>
      </c>
      <c r="J84" s="965">
        <f t="shared" si="4"/>
        <v>38.942338324307102</v>
      </c>
      <c r="K84" s="966">
        <f t="shared" si="5"/>
        <v>4.7453416149068319</v>
      </c>
      <c r="L84" s="58">
        <f>IFERROR((Enero!L84+Febrero!L84+Marzo!L84+Abril!L84+Mayo!L84+Junio!L84+Julio!L84+Agosto!L84+Septiembre!L84+Octubre!L84+Noviembre!L84+Diciembre!L84) / $T$65,0)</f>
        <v>7.083333333333333</v>
      </c>
    </row>
    <row r="85" spans="1:18" x14ac:dyDescent="0.25">
      <c r="A85" s="56" t="s">
        <v>149</v>
      </c>
      <c r="B85" s="734">
        <f>Enero!B85+Febrero!B85+Marzo!B85+Abril!B85+Mayo!B85+Junio!B85+Julio!B85+Agosto!B85+Septiembre!B85+Octubre!B85+Noviembre!B85+Diciembre!B85</f>
        <v>384</v>
      </c>
      <c r="C85" s="731">
        <f>Enero!C85+Febrero!C85+Marzo!C85+Abril!C85+Mayo!C85+Junio!C85+Julio!C85+Agosto!C85+Septiembre!C85+Octubre!C85+Noviembre!C85+Diciembre!C85</f>
        <v>253</v>
      </c>
      <c r="D85" s="732">
        <f>Enero!D85+Febrero!D85+Marzo!D85+Abril!D85+Mayo!D85+Junio!D85+Julio!D85+Agosto!D85+Septiembre!D85+Octubre!D85+Noviembre!D85+Diciembre!D85</f>
        <v>9</v>
      </c>
      <c r="E85" s="733">
        <f>Enero!E85+Febrero!E85+Marzo!E85+Abril!E85+Mayo!E85+Junio!E85+Julio!E85+Agosto!E85+Septiembre!E85+Octubre!E85+Noviembre!E85+Diciembre!E85</f>
        <v>9</v>
      </c>
      <c r="F85" s="691">
        <f t="shared" si="2"/>
        <v>271</v>
      </c>
      <c r="G85" s="159">
        <f>Enero!G85+Febrero!G85+Marzo!G85+Abril!G85+Mayo!G85+Junio!G85+Julio!G85+Agosto!G85+Septiembre!G85+Octubre!G85+Noviembre!G85+Diciembre!G85</f>
        <v>1771</v>
      </c>
      <c r="H85" s="159">
        <f>IFERROR((Enero!H85+Febrero!H85+Marzo!H85+Abril!H85+Mayo!H85+Junio!H85+Julio!H85+Agosto!H85+Septiembre!H85+Octubre!H85+Noviembre!H85+Diciembre!H85) / $T$65,0)</f>
        <v>16.583333333333332</v>
      </c>
      <c r="I85" s="964">
        <f t="shared" si="3"/>
        <v>6052.9166666666661</v>
      </c>
      <c r="J85" s="965">
        <f t="shared" si="4"/>
        <v>29.258621876505821</v>
      </c>
      <c r="K85" s="966">
        <f t="shared" si="5"/>
        <v>6.5350553505535052</v>
      </c>
      <c r="L85" s="58">
        <f>IFERROR((Enero!L85+Febrero!L85+Marzo!L85+Abril!L85+Mayo!L85+Junio!L85+Julio!L85+Agosto!L85+Septiembre!L85+Octubre!L85+Noviembre!L85+Diciembre!L85) / $T$65,0)</f>
        <v>9.4166666666666661</v>
      </c>
    </row>
    <row r="86" spans="1:18" ht="15.75" thickBot="1" x14ac:dyDescent="0.3">
      <c r="A86" s="692" t="s">
        <v>6</v>
      </c>
      <c r="B86" s="942">
        <f t="shared" ref="B86:I86" si="6">SUM(B66:B85)</f>
        <v>8611</v>
      </c>
      <c r="C86" s="943">
        <f t="shared" si="6"/>
        <v>6754</v>
      </c>
      <c r="D86" s="944">
        <f t="shared" si="6"/>
        <v>54</v>
      </c>
      <c r="E86" s="944">
        <f t="shared" si="6"/>
        <v>643</v>
      </c>
      <c r="F86" s="944">
        <f t="shared" si="6"/>
        <v>7451</v>
      </c>
      <c r="G86" s="967">
        <f t="shared" si="6"/>
        <v>36133</v>
      </c>
      <c r="H86" s="968">
        <f t="shared" si="6"/>
        <v>157.75000000000003</v>
      </c>
      <c r="I86" s="969">
        <f t="shared" si="6"/>
        <v>57578.750000000007</v>
      </c>
      <c r="J86" s="968">
        <f>IFERROR(SUM(G86/I86)*100,0)</f>
        <v>62.754054230076193</v>
      </c>
      <c r="K86" s="968">
        <f t="shared" si="5"/>
        <v>4.8494161857468798</v>
      </c>
      <c r="L86" s="970">
        <f>SUM(L66:L85)</f>
        <v>96.499999999999986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656" t="s">
        <v>735</v>
      </c>
      <c r="B89" s="1657"/>
      <c r="C89" s="1686" t="s">
        <v>733</v>
      </c>
      <c r="D89" s="1687"/>
      <c r="E89" s="1687"/>
      <c r="F89" s="1687"/>
      <c r="G89" s="1687"/>
      <c r="H89" s="1687"/>
      <c r="I89" s="1687"/>
      <c r="J89" s="1688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684"/>
      <c r="B90" s="1685"/>
      <c r="C90" s="693" t="s">
        <v>161</v>
      </c>
      <c r="D90" s="694" t="s">
        <v>49</v>
      </c>
      <c r="E90" s="694" t="s">
        <v>50</v>
      </c>
      <c r="F90" s="694" t="s">
        <v>51</v>
      </c>
      <c r="G90" s="694" t="s">
        <v>52</v>
      </c>
      <c r="H90" s="694" t="s">
        <v>53</v>
      </c>
      <c r="I90" s="695" t="s">
        <v>54</v>
      </c>
      <c r="J90" s="696" t="s">
        <v>162</v>
      </c>
      <c r="K90" s="701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681" t="s">
        <v>41</v>
      </c>
      <c r="B91" s="72" t="s">
        <v>731</v>
      </c>
      <c r="C91" s="736">
        <f>Enero!C91+Febrero!C91+Marzo!C91+Abril!C91+Mayo!C91+Junio!C91+Julio!C91+Agosto!C91+Septiembre!C91+Octubre!C91+Noviembre!C91+Diciembre!C91</f>
        <v>5</v>
      </c>
      <c r="D91" s="737">
        <f>Enero!D91+Febrero!D91+Marzo!D91+Abril!D91+Mayo!D91+Junio!D91+Julio!D91+Agosto!D91+Septiembre!D91+Octubre!D91+Noviembre!D91+Diciembre!D91</f>
        <v>155</v>
      </c>
      <c r="E91" s="737">
        <f>Enero!E91+Febrero!E91+Marzo!E91+Abril!E91+Mayo!E91+Junio!E91+Julio!E91+Agosto!E91+Septiembre!E91+Octubre!E91+Noviembre!E91+Diciembre!E91</f>
        <v>233</v>
      </c>
      <c r="F91" s="737">
        <f>Enero!F91+Febrero!F91+Marzo!F91+Abril!F91+Mayo!F91+Junio!F91+Julio!F91+Agosto!F91+Septiembre!F91+Octubre!F91+Noviembre!F91+Diciembre!F91</f>
        <v>173</v>
      </c>
      <c r="G91" s="737">
        <f>Enero!G91+Febrero!G91+Marzo!G91+Abril!G91+Mayo!G91+Junio!G91+Julio!G91+Agosto!G91+Septiembre!G91+Octubre!G91+Noviembre!G91+Diciembre!G91</f>
        <v>90</v>
      </c>
      <c r="H91" s="737">
        <f>Enero!H91+Febrero!H91+Marzo!H91+Abril!H91+Mayo!H91+Junio!H91+Julio!H91+Agosto!H91+Septiembre!H91+Octubre!H91+Noviembre!H91+Diciembre!H91</f>
        <v>46</v>
      </c>
      <c r="I91" s="737">
        <f>Enero!I91+Febrero!I91+Marzo!I91+Abril!I91+Mayo!I91+Junio!I91+Julio!I91+Agosto!I91+Septiembre!I91+Octubre!I91+Noviembre!I91+Diciembre!I91</f>
        <v>12</v>
      </c>
      <c r="J91" s="738">
        <f>Enero!J91+Febrero!J91+Marzo!J91+Abril!J91+Mayo!J91+Junio!J91+Julio!J91+Agosto!J91+Septiembre!J91+Octubre!J91+Noviembre!J91+Diciembre!J91</f>
        <v>1</v>
      </c>
      <c r="K91" s="702">
        <f t="shared" ref="K91:K99" si="7">SUM(J91+I91+H91+G91+F91+E91+D91+C91)</f>
        <v>715</v>
      </c>
      <c r="L91" s="6"/>
      <c r="M91" s="6"/>
      <c r="N91" s="6"/>
      <c r="O91" s="6"/>
      <c r="P91" s="6"/>
      <c r="Q91" s="6"/>
      <c r="R91" s="6"/>
    </row>
    <row r="92" spans="1:18" x14ac:dyDescent="0.25">
      <c r="A92" s="1682"/>
      <c r="B92" s="68" t="s">
        <v>730</v>
      </c>
      <c r="C92" s="739">
        <f>Enero!C92+Febrero!C92+Marzo!C92+Abril!C92+Mayo!C92+Junio!C92+Julio!C92+Agosto!C92+Septiembre!C92+Octubre!C92+Noviembre!C92+Diciembre!C92</f>
        <v>7</v>
      </c>
      <c r="D92" s="740">
        <f>Enero!D92+Febrero!D92+Marzo!D92+Abril!D92+Mayo!D92+Junio!D92+Julio!D92+Agosto!D92+Septiembre!D92+Octubre!D92+Noviembre!D92+Diciembre!D92</f>
        <v>162</v>
      </c>
      <c r="E92" s="740">
        <f>Enero!E92+Febrero!E92+Marzo!E92+Abril!E92+Mayo!E92+Junio!E92+Julio!E92+Agosto!E92+Septiembre!E92+Octubre!E92+Noviembre!E92+Diciembre!E92</f>
        <v>277</v>
      </c>
      <c r="F92" s="740">
        <f>Enero!F92+Febrero!F92+Marzo!F92+Abril!F92+Mayo!F92+Junio!F92+Julio!F92+Agosto!F92+Septiembre!F92+Octubre!F92+Noviembre!F92+Diciembre!F92</f>
        <v>226</v>
      </c>
      <c r="G92" s="740">
        <f>Enero!G92+Febrero!G92+Marzo!G92+Abril!G92+Mayo!G92+Junio!G92+Julio!G92+Agosto!G92+Septiembre!G92+Octubre!G92+Noviembre!G92+Diciembre!G92</f>
        <v>153</v>
      </c>
      <c r="H92" s="740">
        <f>Enero!H92+Febrero!H92+Marzo!H92+Abril!H92+Mayo!H92+Junio!H92+Julio!H92+Agosto!H92+Septiembre!H92+Octubre!H92+Noviembre!H92+Diciembre!H92</f>
        <v>59</v>
      </c>
      <c r="I92" s="740">
        <f>Enero!I92+Febrero!I92+Marzo!I92+Abril!I92+Mayo!I92+Junio!I92+Julio!I92+Agosto!I92+Septiembre!I92+Octubre!I92+Noviembre!I92+Diciembre!I92</f>
        <v>12</v>
      </c>
      <c r="J92" s="741">
        <f>Enero!J92+Febrero!J92+Marzo!J92+Abril!J92+Mayo!J92+Junio!J92+Julio!J92+Agosto!J92+Septiembre!J92+Octubre!J92+Noviembre!J92+Diciembre!J92</f>
        <v>0</v>
      </c>
      <c r="K92" s="703">
        <f t="shared" si="7"/>
        <v>896</v>
      </c>
    </row>
    <row r="93" spans="1:18" ht="15.75" thickBot="1" x14ac:dyDescent="0.3">
      <c r="A93" s="1683"/>
      <c r="B93" s="697" t="s">
        <v>6</v>
      </c>
      <c r="C93" s="698">
        <f t="shared" ref="C93:J93" si="8">SUM(C91+C92)</f>
        <v>12</v>
      </c>
      <c r="D93" s="699">
        <f t="shared" si="8"/>
        <v>317</v>
      </c>
      <c r="E93" s="699">
        <f t="shared" si="8"/>
        <v>510</v>
      </c>
      <c r="F93" s="699">
        <f t="shared" si="8"/>
        <v>399</v>
      </c>
      <c r="G93" s="699">
        <f t="shared" si="8"/>
        <v>243</v>
      </c>
      <c r="H93" s="699">
        <f t="shared" si="8"/>
        <v>105</v>
      </c>
      <c r="I93" s="699">
        <f t="shared" si="8"/>
        <v>24</v>
      </c>
      <c r="J93" s="700">
        <f t="shared" si="8"/>
        <v>1</v>
      </c>
      <c r="K93" s="704">
        <f t="shared" si="7"/>
        <v>1611</v>
      </c>
    </row>
    <row r="94" spans="1:18" ht="15.75" thickBot="1" x14ac:dyDescent="0.3">
      <c r="A94" s="141"/>
      <c r="B94" s="133" t="s">
        <v>729</v>
      </c>
      <c r="C94" s="742">
        <f>Enero!C94+Febrero!C94+Marzo!C94+Abril!C94+Mayo!C94+Junio!C94+Julio!C94+Agosto!C94+Septiembre!C94+Octubre!C94+Noviembre!C94+Diciembre!C94</f>
        <v>0</v>
      </c>
      <c r="D94" s="743">
        <f>Enero!D94+Febrero!D94+Marzo!D94+Abril!D94+Mayo!D94+Junio!D94+Julio!D94+Agosto!D94+Septiembre!D94+Octubre!D94+Noviembre!D94+Diciembre!D94</f>
        <v>2</v>
      </c>
      <c r="E94" s="743">
        <f>Enero!E94+Febrero!E94+Marzo!E94+Abril!E94+Mayo!E94+Junio!E94+Julio!E94+Agosto!E94+Septiembre!E94+Octubre!E94+Noviembre!E94+Diciembre!E94</f>
        <v>3</v>
      </c>
      <c r="F94" s="743">
        <f>Enero!F94+Febrero!F94+Marzo!F94+Abril!F94+Mayo!F94+Junio!F94+Julio!F94+Agosto!F94+Septiembre!F94+Octubre!F94+Noviembre!F94+Diciembre!F94</f>
        <v>0</v>
      </c>
      <c r="G94" s="743">
        <f>Enero!G94+Febrero!G94+Marzo!G94+Abril!G94+Mayo!G94+Junio!G94+Julio!G94+Agosto!G94+Septiembre!G94+Octubre!G94+Noviembre!G94+Diciembre!G94</f>
        <v>2</v>
      </c>
      <c r="H94" s="743">
        <f>Enero!H94+Febrero!H94+Marzo!H94+Abril!H94+Mayo!H94+Junio!H94+Julio!H94+Agosto!H94+Septiembre!H94+Octubre!H94+Noviembre!H94+Diciembre!H94</f>
        <v>1</v>
      </c>
      <c r="I94" s="743">
        <f>Enero!I94+Febrero!I94+Marzo!I94+Abril!I94+Mayo!I94+Junio!I94+Julio!I94+Agosto!I94+Septiembre!I94+Octubre!I94+Noviembre!I94+Diciembre!I94</f>
        <v>0</v>
      </c>
      <c r="J94" s="744">
        <f>Enero!J94+Febrero!J94+Marzo!J94+Abril!J94+Mayo!J94+Junio!J94+Julio!J94+Agosto!J94+Septiembre!J94+Octubre!J94+Noviembre!J94+Diciembre!J94</f>
        <v>0</v>
      </c>
      <c r="K94" s="705">
        <f t="shared" si="7"/>
        <v>8</v>
      </c>
    </row>
    <row r="95" spans="1:18" x14ac:dyDescent="0.25">
      <c r="A95" s="1672" t="s">
        <v>55</v>
      </c>
      <c r="B95" s="60" t="s">
        <v>728</v>
      </c>
      <c r="C95" s="736">
        <f>Enero!C95+Febrero!C95+Marzo!C95+Abril!C95+Mayo!C95+Junio!C95+Julio!C95+Agosto!C95+Septiembre!C95+Octubre!C95+Noviembre!C95+Diciembre!C95</f>
        <v>12</v>
      </c>
      <c r="D95" s="737">
        <f>Enero!D95+Febrero!D95+Marzo!D95+Abril!D95+Mayo!D95+Junio!D95+Julio!D95+Agosto!D95+Septiembre!D95+Octubre!D95+Noviembre!D95+Diciembre!D95</f>
        <v>313</v>
      </c>
      <c r="E95" s="737">
        <f>Enero!E95+Febrero!E95+Marzo!E95+Abril!E95+Mayo!E95+Junio!E95+Julio!E95+Agosto!E95+Septiembre!E95+Octubre!E95+Noviembre!E95+Diciembre!E95</f>
        <v>506</v>
      </c>
      <c r="F95" s="737">
        <f>Enero!F95+Febrero!F95+Marzo!F95+Abril!F95+Mayo!F95+Junio!F95+Julio!F95+Agosto!F95+Septiembre!F95+Octubre!F95+Noviembre!F95+Diciembre!F95</f>
        <v>392</v>
      </c>
      <c r="G95" s="737">
        <f>Enero!G95+Febrero!G95+Marzo!G95+Abril!G95+Mayo!G95+Junio!G95+Julio!G95+Agosto!G95+Septiembre!G95+Octubre!G95+Noviembre!G95+Diciembre!G95</f>
        <v>243</v>
      </c>
      <c r="H95" s="737">
        <f>Enero!H95+Febrero!H95+Marzo!H95+Abril!H95+Mayo!H95+Junio!H95+Julio!H95+Agosto!H95+Septiembre!H95+Octubre!H95+Noviembre!H95+Diciembre!H95</f>
        <v>93</v>
      </c>
      <c r="I95" s="737">
        <f>Enero!I95+Febrero!I95+Marzo!I95+Abril!I95+Mayo!I95+Junio!I95+Julio!I95+Agosto!I95+Septiembre!I95+Octubre!I95+Noviembre!I95+Diciembre!I95</f>
        <v>22</v>
      </c>
      <c r="J95" s="738">
        <f>Enero!J95+Febrero!J95+Marzo!J95+Abril!J95+Mayo!J95+Junio!J95+Julio!J95+Agosto!J95+Septiembre!J95+Octubre!J95+Noviembre!J95+Diciembre!J95</f>
        <v>1</v>
      </c>
      <c r="K95" s="702">
        <f t="shared" si="7"/>
        <v>1582</v>
      </c>
    </row>
    <row r="96" spans="1:18" x14ac:dyDescent="0.25">
      <c r="A96" s="1673"/>
      <c r="B96" s="131" t="s">
        <v>727</v>
      </c>
      <c r="C96" s="739">
        <f>Enero!C96+Febrero!C96+Marzo!C96+Abril!C96+Mayo!C96+Junio!C96+Julio!C96+Agosto!C96+Septiembre!C96+Octubre!C96+Noviembre!C96+Diciembre!C96</f>
        <v>0</v>
      </c>
      <c r="D96" s="740">
        <f>Enero!D96+Febrero!D96+Marzo!D96+Abril!D96+Mayo!D96+Junio!D96+Julio!D96+Agosto!D96+Septiembre!D96+Octubre!D96+Noviembre!D96+Diciembre!D96</f>
        <v>6</v>
      </c>
      <c r="E96" s="740">
        <f>Enero!E96+Febrero!E96+Marzo!E96+Abril!E96+Mayo!E96+Junio!E96+Julio!E96+Agosto!E96+Septiembre!E96+Octubre!E96+Noviembre!E96+Diciembre!E96</f>
        <v>6</v>
      </c>
      <c r="F96" s="740">
        <f>Enero!F96+Febrero!F96+Marzo!F96+Abril!F96+Mayo!F96+Junio!F96+Julio!F96+Agosto!F96+Septiembre!F96+Octubre!F96+Noviembre!F96+Diciembre!F96</f>
        <v>7</v>
      </c>
      <c r="G96" s="740">
        <f>Enero!G96+Febrero!G96+Marzo!G96+Abril!G96+Mayo!G96+Junio!G96+Julio!G96+Agosto!G96+Septiembre!G96+Octubre!G96+Noviembre!G96+Diciembre!G96</f>
        <v>2</v>
      </c>
      <c r="H96" s="740">
        <f>Enero!H96+Febrero!H96+Marzo!H96+Abril!H96+Mayo!H96+Junio!H96+Julio!H96+Agosto!H96+Septiembre!H96+Octubre!H96+Noviembre!H96+Diciembre!H96</f>
        <v>3</v>
      </c>
      <c r="I96" s="740">
        <f>Enero!I96+Febrero!I96+Marzo!I96+Abril!I96+Mayo!I96+Junio!I96+Julio!I96+Agosto!I96+Septiembre!I96+Octubre!I96+Noviembre!I96+Diciembre!I96</f>
        <v>2</v>
      </c>
      <c r="J96" s="741">
        <f>Enero!J96+Febrero!J96+Marzo!J96+Abril!J96+Mayo!J96+Junio!J96+Julio!J96+Agosto!J96+Septiembre!J96+Octubre!J96+Noviembre!J96+Diciembre!J96</f>
        <v>0</v>
      </c>
      <c r="K96" s="703">
        <f t="shared" si="7"/>
        <v>26</v>
      </c>
    </row>
    <row r="97" spans="1:18" ht="15.75" thickBot="1" x14ac:dyDescent="0.3">
      <c r="A97" s="1674"/>
      <c r="B97" s="706" t="s">
        <v>6</v>
      </c>
      <c r="C97" s="707">
        <f>C96+C95</f>
        <v>12</v>
      </c>
      <c r="D97" s="708">
        <f t="shared" ref="D97:J97" si="9">D96+D95</f>
        <v>319</v>
      </c>
      <c r="E97" s="708">
        <f t="shared" si="9"/>
        <v>512</v>
      </c>
      <c r="F97" s="708">
        <f t="shared" si="9"/>
        <v>399</v>
      </c>
      <c r="G97" s="708">
        <f t="shared" si="9"/>
        <v>245</v>
      </c>
      <c r="H97" s="708">
        <f t="shared" si="9"/>
        <v>96</v>
      </c>
      <c r="I97" s="708">
        <f t="shared" si="9"/>
        <v>24</v>
      </c>
      <c r="J97" s="709">
        <f t="shared" si="9"/>
        <v>1</v>
      </c>
      <c r="K97" s="704">
        <f t="shared" si="7"/>
        <v>1608</v>
      </c>
      <c r="R97" s="18"/>
    </row>
    <row r="98" spans="1:18" x14ac:dyDescent="0.25">
      <c r="A98" s="75"/>
      <c r="B98" s="72" t="s">
        <v>726</v>
      </c>
      <c r="C98" s="736">
        <f>Enero!C98+Febrero!C98+Marzo!C98+Abril!C98+Mayo!C98+Junio!C98+Julio!C98+Agosto!C98+Septiembre!C98+Octubre!C98+Noviembre!C98+Diciembre!C98</f>
        <v>3</v>
      </c>
      <c r="D98" s="737">
        <f>Enero!D98+Febrero!D98+Marzo!D98+Abril!D98+Mayo!D98+Junio!D98+Julio!D98+Agosto!D98+Septiembre!D98+Octubre!D98+Noviembre!D98+Diciembre!D98</f>
        <v>58</v>
      </c>
      <c r="E98" s="737">
        <f>Enero!E98+Febrero!E98+Marzo!E98+Abril!E98+Mayo!E98+Junio!E98+Julio!E98+Agosto!E98+Septiembre!E98+Octubre!E98+Noviembre!E98+Diciembre!E98</f>
        <v>126</v>
      </c>
      <c r="F98" s="737">
        <f>Enero!F98+Febrero!F98+Marzo!F98+Abril!F98+Mayo!F98+Junio!F98+Julio!F98+Agosto!F98+Septiembre!F98+Octubre!F98+Noviembre!F98+Diciembre!F98</f>
        <v>105</v>
      </c>
      <c r="G98" s="737">
        <f>Enero!G98+Febrero!G98+Marzo!G98+Abril!G98+Mayo!G98+Junio!G98+Julio!G98+Agosto!G98+Septiembre!G98+Octubre!G98+Noviembre!G98+Diciembre!G98</f>
        <v>57</v>
      </c>
      <c r="H98" s="737">
        <f>Enero!H98+Febrero!H98+Marzo!H98+Abril!H98+Mayo!H98+Junio!H98+Julio!H98+Agosto!H98+Septiembre!H98+Octubre!H98+Noviembre!H98+Diciembre!H98</f>
        <v>22</v>
      </c>
      <c r="I98" s="737">
        <f>Enero!I98+Febrero!I98+Marzo!I98+Abril!I98+Mayo!I98+Junio!I98+Julio!I98+Agosto!I98+Septiembre!I98+Octubre!I98+Noviembre!I98+Diciembre!I98</f>
        <v>13</v>
      </c>
      <c r="J98" s="738">
        <f>Enero!J98+Febrero!J98+Marzo!J98+Abril!J98+Mayo!J98+Junio!J98+Julio!J98+Agosto!J98+Septiembre!J98+Octubre!J98+Noviembre!J98+Diciembre!J98</f>
        <v>2</v>
      </c>
      <c r="K98" s="702">
        <f t="shared" si="7"/>
        <v>386</v>
      </c>
    </row>
    <row r="99" spans="1:18" ht="15.75" thickBot="1" x14ac:dyDescent="0.3">
      <c r="A99" s="76"/>
      <c r="B99" s="77" t="s">
        <v>732</v>
      </c>
      <c r="C99" s="745">
        <f>Enero!C99+Febrero!C99+Marzo!C99+Abril!C99+Mayo!C99+Junio!C99+Julio!C99+Agosto!C99+Septiembre!C99+Octubre!C99+Noviembre!C99+Diciembre!C99</f>
        <v>0</v>
      </c>
      <c r="D99" s="746">
        <f>Enero!D99+Febrero!D99+Marzo!D99+Abril!D99+Mayo!D99+Junio!D99+Julio!D99+Agosto!D99+Septiembre!D99+Octubre!D99+Noviembre!D99+Diciembre!D99</f>
        <v>30</v>
      </c>
      <c r="E99" s="746">
        <f>Enero!E99+Febrero!E99+Marzo!E99+Abril!E99+Mayo!E99+Junio!E99+Julio!E99+Agosto!E99+Septiembre!E99+Octubre!E99+Noviembre!E99+Diciembre!E99</f>
        <v>39</v>
      </c>
      <c r="F99" s="746">
        <f>Enero!F99+Febrero!F99+Marzo!F99+Abril!F99+Mayo!F99+Junio!F99+Julio!F99+Agosto!F99+Septiembre!F99+Octubre!F99+Noviembre!F99+Diciembre!F99</f>
        <v>31</v>
      </c>
      <c r="G99" s="746">
        <f>Enero!G99+Febrero!G99+Marzo!G99+Abril!G99+Mayo!G99+Junio!G99+Julio!G99+Agosto!G99+Septiembre!G99+Octubre!G99+Noviembre!G99+Diciembre!G99</f>
        <v>27</v>
      </c>
      <c r="H99" s="746">
        <f>Enero!H99+Febrero!H99+Marzo!H99+Abril!H99+Mayo!H99+Junio!H99+Julio!H99+Agosto!H99+Septiembre!H99+Octubre!H99+Noviembre!H99+Diciembre!H99</f>
        <v>13</v>
      </c>
      <c r="I99" s="746">
        <f>Enero!I99+Febrero!I99+Marzo!I99+Abril!I99+Mayo!I99+Junio!I99+Julio!I99+Agosto!I99+Septiembre!I99+Octubre!I99+Noviembre!I99+Diciembre!I99</f>
        <v>3</v>
      </c>
      <c r="J99" s="747">
        <f>Enero!J99+Febrero!J99+Marzo!J99+Abril!J99+Mayo!J99+Junio!J99+Julio!J99+Agosto!J99+Septiembre!J99+Octubre!J99+Noviembre!J99+Diciembre!J99</f>
        <v>0</v>
      </c>
      <c r="K99" s="704">
        <f t="shared" si="7"/>
        <v>143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689">
        <f>Enero!F102+Febrero!F102+Marzo!F102+Abril!F102+Mayo!F102+Junio!F102+Julio!F102+Agosto!F102+Septiembre!F102+Octubre!F102+Noviembre!F102+Diciembre!F102</f>
        <v>0</v>
      </c>
      <c r="G102" s="1690">
        <f>Enero!G102+Febrero!G102+Marzo!G102+Abril!G102+Mayo!G102+Junio!G102+Julio!G102+Agosto!G102+Septiembre!G102+Octubre!G102+Noviembre!G102+Diciembre!G102</f>
        <v>0</v>
      </c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689">
        <f>Enero!F103+Febrero!F103+Marzo!F103+Abril!F103+Mayo!F103+Junio!F103+Julio!F103+Agosto!F103+Septiembre!F103+Octubre!F103+Noviembre!F103+Diciembre!F103</f>
        <v>0</v>
      </c>
      <c r="G103" s="1690">
        <f>Enero!G103+Febrero!G103+Marzo!G103+Abril!G103+Mayo!G103+Junio!G103+Julio!G103+Agosto!G103+Septiembre!G103+Octubre!G103+Noviembre!G103+Diciembre!G103</f>
        <v>0</v>
      </c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689">
        <f>Enero!F104+Febrero!F104+Marzo!F104+Abril!F104+Mayo!F104+Junio!F104+Julio!F104+Agosto!F104+Septiembre!F104+Octubre!F104+Noviembre!F104+Diciembre!F104</f>
        <v>0</v>
      </c>
      <c r="G104" s="1690">
        <f>Enero!G104+Febrero!G104+Marzo!G104+Abril!G104+Mayo!G104+Junio!G104+Julio!G104+Agosto!G104+Septiembre!G104+Octubre!G104+Noviembre!G104+Diciembre!G104</f>
        <v>0</v>
      </c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691">
        <f>Enero!F105+Febrero!F105+Marzo!F105+Abril!F105+Mayo!F105+Junio!F105+Julio!F105+Agosto!F105+Septiembre!F105+Octubre!F105+Noviembre!F105+Diciembre!F105</f>
        <v>0</v>
      </c>
      <c r="G105" s="1692">
        <f>Enero!G105+Febrero!G105+Marzo!G105+Abril!G105+Mayo!G105+Junio!G105+Julio!G105+Agosto!G105+Septiembre!G105+Octubre!G105+Noviembre!G105+Diciembre!G105</f>
        <v>0</v>
      </c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691">
        <f>Enero!F106+Febrero!F106+Marzo!F106+Abril!F106+Mayo!F106+Junio!F106+Julio!F106+Agosto!F106+Septiembre!F106+Octubre!F106+Noviembre!F106+Diciembre!F106</f>
        <v>0</v>
      </c>
      <c r="G106" s="1692">
        <f>Enero!G106+Febrero!G106+Marzo!G106+Abril!G106+Mayo!G106+Junio!G106+Julio!G106+Agosto!G106+Septiembre!G106+Octubre!G106+Noviembre!G106+Diciembre!G106</f>
        <v>0</v>
      </c>
      <c r="H106" s="54"/>
      <c r="I106" s="54"/>
      <c r="J106" s="54"/>
      <c r="K106" s="54"/>
      <c r="L106" s="54"/>
      <c r="M106" s="6"/>
    </row>
    <row r="107" spans="1:18" x14ac:dyDescent="0.25">
      <c r="A107" s="1693" t="s">
        <v>62</v>
      </c>
      <c r="B107" s="1694"/>
      <c r="C107" s="1694"/>
      <c r="D107" s="1694"/>
      <c r="E107" s="1694"/>
      <c r="F107" s="1695">
        <f>SUM(F105+F106)</f>
        <v>0</v>
      </c>
      <c r="G107" s="1696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699">
        <f>Enero!F108+Febrero!F108+Marzo!F108+Abril!F108+Mayo!F108+Junio!F108+Julio!F108+Agosto!F108+Septiembre!F108+Octubre!F108+Noviembre!F108+Diciembre!F108</f>
        <v>0</v>
      </c>
      <c r="G108" s="1700">
        <f>Enero!G108+Febrero!G108+Marzo!G108+Abril!G108+Mayo!G108+Junio!G108+Julio!G108+Agosto!G108+Septiembre!G108+Octubre!G108+Noviembre!G108+Diciembre!G108</f>
        <v>0</v>
      </c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691">
        <f>Enero!F109+Febrero!F109+Marzo!F109+Abril!F109+Mayo!F109+Junio!F109+Julio!F109+Agosto!F109+Septiembre!F109+Octubre!F109+Noviembre!F109+Diciembre!F109</f>
        <v>0</v>
      </c>
      <c r="G109" s="1692">
        <f>Enero!G109+Febrero!G109+Marzo!G109+Abril!G109+Mayo!G109+Junio!G109+Julio!G109+Agosto!G109+Septiembre!G109+Octubre!G109+Noviembre!G109+Diciembre!G109</f>
        <v>0</v>
      </c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691">
        <f>Enero!F110+Febrero!F110+Marzo!F110+Abril!F110+Mayo!F110+Junio!F110+Julio!F110+Agosto!F110+Septiembre!F110+Octubre!F110+Noviembre!F110+Diciembre!F110</f>
        <v>0</v>
      </c>
      <c r="G110" s="1692">
        <f>Enero!G110+Febrero!G110+Marzo!G110+Abril!G110+Mayo!G110+Junio!G110+Julio!G110+Agosto!G110+Septiembre!G110+Octubre!G110+Noviembre!G110+Diciembre!G110</f>
        <v>0</v>
      </c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691">
        <f>Enero!F111+Febrero!F111+Marzo!F111+Abril!F111+Mayo!F111+Junio!F111+Julio!F111+Agosto!F111+Septiembre!F111+Octubre!F111+Noviembre!F111+Diciembre!F111</f>
        <v>0</v>
      </c>
      <c r="G111" s="1692">
        <f>Enero!G111+Febrero!G111+Marzo!G111+Abril!G111+Mayo!G111+Junio!G111+Julio!G111+Agosto!G111+Septiembre!G111+Octubre!G111+Noviembre!G111+Diciembre!G111</f>
        <v>0</v>
      </c>
      <c r="H111" s="54"/>
      <c r="I111" s="54"/>
      <c r="J111" s="54"/>
      <c r="K111" s="54"/>
      <c r="L111" s="54"/>
      <c r="M111" s="6"/>
    </row>
    <row r="112" spans="1:18" x14ac:dyDescent="0.25">
      <c r="A112" s="1693" t="s">
        <v>66</v>
      </c>
      <c r="B112" s="1694"/>
      <c r="C112" s="1694"/>
      <c r="D112" s="1694"/>
      <c r="E112" s="1694"/>
      <c r="F112" s="1695">
        <f>SUM(F108+F109+F110+F111)</f>
        <v>0</v>
      </c>
      <c r="G112" s="1696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697">
        <f>Enero!F113+Febrero!F113+Marzo!F113+Abril!F113+Mayo!F113+Junio!F113+Julio!F113+Agosto!F113+Septiembre!F113+Octubre!F113+Noviembre!F113+Diciembre!F113</f>
        <v>0</v>
      </c>
      <c r="G113" s="1698">
        <f>Enero!G113+Febrero!G113+Marzo!G113+Abril!G113+Mayo!G113+Junio!G113+Julio!G113+Agosto!G113+Septiembre!G113+Octubre!G113+Noviembre!G113+Diciembre!G113</f>
        <v>0</v>
      </c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852</v>
      </c>
      <c r="B115" s="1124"/>
      <c r="C115" s="1124"/>
      <c r="D115" s="1124"/>
      <c r="E115" s="1124"/>
      <c r="F115" s="1125"/>
      <c r="G115" s="1111">
        <v>45377</v>
      </c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sheetProtection password="D13A" sheet="1" objects="1" scenarios="1"/>
  <dataConsolidate/>
  <mergeCells count="98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A119:F119"/>
    <mergeCell ref="G119:J119"/>
    <mergeCell ref="A118:F118"/>
    <mergeCell ref="G118:J118"/>
    <mergeCell ref="G116:J116"/>
    <mergeCell ref="B117:J117"/>
    <mergeCell ref="A110:E110"/>
    <mergeCell ref="F110:G110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1:E111"/>
    <mergeCell ref="F111:G111"/>
    <mergeCell ref="A102:E102"/>
    <mergeCell ref="F102:G102"/>
    <mergeCell ref="A103:E103"/>
    <mergeCell ref="F103:G103"/>
    <mergeCell ref="A104:E104"/>
    <mergeCell ref="F104:G104"/>
    <mergeCell ref="A95:A97"/>
    <mergeCell ref="A101:G101"/>
    <mergeCell ref="D64:F64"/>
    <mergeCell ref="G64:G65"/>
    <mergeCell ref="H64:H65"/>
    <mergeCell ref="A91:A93"/>
    <mergeCell ref="A89:B90"/>
    <mergeCell ref="C89:J89"/>
    <mergeCell ref="N47:Q49"/>
    <mergeCell ref="L64:L65"/>
    <mergeCell ref="A88:K88"/>
    <mergeCell ref="N80:P83"/>
    <mergeCell ref="N68:P71"/>
    <mergeCell ref="Q68:S71"/>
    <mergeCell ref="N73:P75"/>
    <mergeCell ref="I64:I65"/>
    <mergeCell ref="Q73:S75"/>
    <mergeCell ref="N76:P79"/>
    <mergeCell ref="D53:D54"/>
    <mergeCell ref="A61:Q61"/>
    <mergeCell ref="A63:L63"/>
    <mergeCell ref="A64:A65"/>
    <mergeCell ref="B64:B65"/>
    <mergeCell ref="J64:J65"/>
    <mergeCell ref="K64:K65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8 G115">
    <cfRule type="cellIs" dxfId="14" priority="5" operator="equal">
      <formula>""</formula>
    </cfRule>
  </conditionalFormatting>
  <conditionalFormatting sqref="G118">
    <cfRule type="cellIs" dxfId="13" priority="3" operator="equal">
      <formula>""</formula>
    </cfRule>
  </conditionalFormatting>
  <conditionalFormatting sqref="A115">
    <cfRule type="cellIs" dxfId="12" priority="1" operator="equal">
      <formula>""</formula>
    </cfRule>
  </conditionalFormatting>
  <hyperlinks>
    <hyperlink ref="A3" r:id="rId1"/>
  </hyperlinks>
  <pageMargins left="0.31496062992125984" right="0.39370078740157483" top="0.51181102362204722" bottom="0.62992125984251968" header="0.23622047244094491" footer="0.31496062992125984"/>
  <pageSetup orientation="portrait" horizontalDpi="360" verticalDpi="360" r:id="rId2"/>
  <rowBreaks count="1" manualBreakCount="1">
    <brk id="59" max="16383" man="1"/>
  </rowBreaks>
  <colBreaks count="1" manualBreakCount="1">
    <brk id="17" max="1048575" man="1"/>
  </colBreaks>
  <drawing r:id="rId3"/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2" tint="-0.499984740745262"/>
    <pageSetUpPr fitToPage="1"/>
  </sheetPr>
  <dimension ref="A1:T121"/>
  <sheetViews>
    <sheetView zoomScale="85" zoomScaleNormal="85" zoomScalePageLayoutView="60" workbookViewId="0">
      <selection activeCell="D124" sqref="D124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12.855468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  <col min="19" max="20" width="11.42578125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841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/>
      <c r="B9" s="180"/>
      <c r="C9" s="198"/>
      <c r="E9" s="59" t="s">
        <v>85</v>
      </c>
      <c r="F9" s="183">
        <v>2023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701" t="s">
        <v>1</v>
      </c>
      <c r="B11" s="751" t="s">
        <v>2</v>
      </c>
      <c r="C11" s="752" t="s">
        <v>724</v>
      </c>
      <c r="D11" s="1703" t="s">
        <v>3</v>
      </c>
      <c r="E11" s="718"/>
      <c r="F11" s="1705" t="s">
        <v>725</v>
      </c>
      <c r="G11" s="1706"/>
      <c r="H11" s="1706"/>
      <c r="I11" s="1707"/>
      <c r="J11" s="760" t="s">
        <v>4</v>
      </c>
      <c r="K11" s="761" t="s">
        <v>5</v>
      </c>
      <c r="L11" s="1711" t="s">
        <v>6</v>
      </c>
      <c r="N11" s="1114"/>
      <c r="O11" s="1114"/>
      <c r="P11" s="1114"/>
      <c r="Q11" s="1114"/>
    </row>
    <row r="12" spans="1:17" ht="15.75" customHeight="1" thickBot="1" x14ac:dyDescent="0.3">
      <c r="A12" s="1702"/>
      <c r="B12" s="753" t="s">
        <v>7</v>
      </c>
      <c r="C12" s="754" t="s">
        <v>8</v>
      </c>
      <c r="D12" s="1704"/>
      <c r="E12" s="718"/>
      <c r="F12" s="1708"/>
      <c r="G12" s="1709"/>
      <c r="H12" s="1709"/>
      <c r="I12" s="1710"/>
      <c r="J12" s="762" t="s">
        <v>9</v>
      </c>
      <c r="K12" s="763" t="s">
        <v>10</v>
      </c>
      <c r="L12" s="1712"/>
    </row>
    <row r="13" spans="1:17" s="155" customFormat="1" x14ac:dyDescent="0.25">
      <c r="A13" s="153" t="s">
        <v>691</v>
      </c>
      <c r="B13" s="723">
        <f>Enero!B13+Febrero!B13+Marzo!B13</f>
        <v>0</v>
      </c>
      <c r="C13" s="723">
        <f>Enero!C13+Febrero!C13+Marzo!C13</f>
        <v>0</v>
      </c>
      <c r="D13" s="755">
        <f>SUM(C13+B13)</f>
        <v>0</v>
      </c>
      <c r="E13" s="719"/>
      <c r="F13" s="1029" t="s">
        <v>11</v>
      </c>
      <c r="G13" s="1030"/>
      <c r="H13" s="1030"/>
      <c r="I13" s="1030"/>
      <c r="J13" s="723">
        <f>Enero!J13+Febrero!J13+Marzo!J13</f>
        <v>930</v>
      </c>
      <c r="K13" s="723">
        <f>Enero!K13+Febrero!K13+Marzo!K13</f>
        <v>0</v>
      </c>
      <c r="L13" s="764">
        <f>SUM(K13+J13)</f>
        <v>930</v>
      </c>
    </row>
    <row r="14" spans="1:17" x14ac:dyDescent="0.25">
      <c r="A14" s="13" t="s">
        <v>692</v>
      </c>
      <c r="B14" s="723">
        <f>Enero!B14+Febrero!B14+Marzo!B14</f>
        <v>212</v>
      </c>
      <c r="C14" s="723">
        <f>Enero!C14+Febrero!C14+Marzo!C14</f>
        <v>2168</v>
      </c>
      <c r="D14" s="756">
        <f t="shared" ref="D14:D51" si="0">SUM(C14+B14)</f>
        <v>2380</v>
      </c>
      <c r="E14" s="718"/>
      <c r="F14" s="1029" t="s">
        <v>12</v>
      </c>
      <c r="G14" s="1030"/>
      <c r="H14" s="1030"/>
      <c r="I14" s="1030"/>
      <c r="J14" s="723">
        <f>Enero!J14+Febrero!J14+Marzo!J14</f>
        <v>2667</v>
      </c>
      <c r="K14" s="723">
        <f>Enero!K14+Febrero!K14+Marzo!K14</f>
        <v>6079</v>
      </c>
      <c r="L14" s="764">
        <f t="shared" ref="L14:L33" si="1">SUM(K14+J14)</f>
        <v>8746</v>
      </c>
    </row>
    <row r="15" spans="1:17" x14ac:dyDescent="0.25">
      <c r="A15" s="13" t="s">
        <v>693</v>
      </c>
      <c r="B15" s="723">
        <f>Enero!B15+Febrero!B15+Marzo!B15</f>
        <v>419</v>
      </c>
      <c r="C15" s="723">
        <f>Enero!C15+Febrero!C15+Marzo!C15</f>
        <v>1658</v>
      </c>
      <c r="D15" s="756">
        <f t="shared" si="0"/>
        <v>2077</v>
      </c>
      <c r="E15" s="718"/>
      <c r="F15" s="1029" t="s">
        <v>13</v>
      </c>
      <c r="G15" s="1030"/>
      <c r="H15" s="1030"/>
      <c r="I15" s="1030"/>
      <c r="J15" s="723">
        <f>Enero!J15+Febrero!J15+Marzo!J15</f>
        <v>979</v>
      </c>
      <c r="K15" s="723">
        <f>Enero!K15+Febrero!K15+Marzo!K15</f>
        <v>3160</v>
      </c>
      <c r="L15" s="764">
        <f t="shared" si="1"/>
        <v>4139</v>
      </c>
    </row>
    <row r="16" spans="1:17" x14ac:dyDescent="0.25">
      <c r="A16" s="13" t="s">
        <v>694</v>
      </c>
      <c r="B16" s="723">
        <f>Enero!B16+Febrero!B16+Marzo!B16</f>
        <v>141</v>
      </c>
      <c r="C16" s="723">
        <f>Enero!C16+Febrero!C16+Marzo!C16</f>
        <v>1305</v>
      </c>
      <c r="D16" s="756">
        <f t="shared" si="0"/>
        <v>1446</v>
      </c>
      <c r="E16" s="718"/>
      <c r="F16" s="1029" t="s">
        <v>14</v>
      </c>
      <c r="G16" s="1030"/>
      <c r="H16" s="1030"/>
      <c r="I16" s="1030"/>
      <c r="J16" s="723">
        <f>Enero!J16+Febrero!J16+Marzo!J16</f>
        <v>691</v>
      </c>
      <c r="K16" s="723">
        <f>Enero!K16+Febrero!K16+Marzo!K16</f>
        <v>1055</v>
      </c>
      <c r="L16" s="764">
        <f t="shared" si="1"/>
        <v>1746</v>
      </c>
      <c r="P16" s="940">
        <f>+L14+L15+L17+L22+L23</f>
        <v>14912</v>
      </c>
    </row>
    <row r="17" spans="1:12" x14ac:dyDescent="0.25">
      <c r="A17" s="13" t="s">
        <v>695</v>
      </c>
      <c r="B17" s="723">
        <f>Enero!B17+Febrero!B17+Marzo!B17</f>
        <v>424</v>
      </c>
      <c r="C17" s="723">
        <f>Enero!C17+Febrero!C17+Marzo!C17</f>
        <v>735</v>
      </c>
      <c r="D17" s="756">
        <f t="shared" si="0"/>
        <v>1159</v>
      </c>
      <c r="E17" s="718"/>
      <c r="F17" s="1029" t="s">
        <v>15</v>
      </c>
      <c r="G17" s="1030"/>
      <c r="H17" s="1030"/>
      <c r="I17" s="1030"/>
      <c r="J17" s="723">
        <f>Enero!J17+Febrero!J17+Marzo!J17</f>
        <v>0</v>
      </c>
      <c r="K17" s="723">
        <f>Enero!K17+Febrero!K17+Marzo!K17</f>
        <v>0</v>
      </c>
      <c r="L17" s="764">
        <f t="shared" si="1"/>
        <v>0</v>
      </c>
    </row>
    <row r="18" spans="1:12" x14ac:dyDescent="0.25">
      <c r="A18" s="13" t="s">
        <v>786</v>
      </c>
      <c r="B18" s="723">
        <f>Enero!B18+Febrero!B18+Marzo!B18</f>
        <v>982</v>
      </c>
      <c r="C18" s="723">
        <f>Enero!C18+Febrero!C18+Marzo!C18</f>
        <v>1262</v>
      </c>
      <c r="D18" s="756">
        <f t="shared" si="0"/>
        <v>2244</v>
      </c>
      <c r="E18" s="718"/>
      <c r="F18" s="1045" t="s">
        <v>16</v>
      </c>
      <c r="G18" s="1046"/>
      <c r="H18" s="1046"/>
      <c r="I18" s="1046"/>
      <c r="J18" s="723">
        <f>Enero!J18+Febrero!J18+Marzo!J18</f>
        <v>0</v>
      </c>
      <c r="K18" s="723">
        <f>Enero!K18+Febrero!K18+Marzo!K18</f>
        <v>0</v>
      </c>
      <c r="L18" s="764">
        <f t="shared" si="1"/>
        <v>0</v>
      </c>
    </row>
    <row r="19" spans="1:12" x14ac:dyDescent="0.25">
      <c r="A19" s="13" t="s">
        <v>696</v>
      </c>
      <c r="B19" s="723">
        <f>Enero!B19+Febrero!B19+Marzo!B19</f>
        <v>518</v>
      </c>
      <c r="C19" s="723">
        <f>Enero!C19+Febrero!C19+Marzo!C19</f>
        <v>982</v>
      </c>
      <c r="D19" s="756">
        <f t="shared" si="0"/>
        <v>1500</v>
      </c>
      <c r="E19" s="718"/>
      <c r="F19" s="1045" t="s">
        <v>17</v>
      </c>
      <c r="G19" s="1046"/>
      <c r="H19" s="1046"/>
      <c r="I19" s="1047"/>
      <c r="J19" s="723">
        <f>Enero!J19+Febrero!J19+Marzo!J19</f>
        <v>0</v>
      </c>
      <c r="K19" s="723">
        <f>Enero!K19+Febrero!K19+Marzo!K19</f>
        <v>0</v>
      </c>
      <c r="L19" s="764">
        <f t="shared" si="1"/>
        <v>0</v>
      </c>
    </row>
    <row r="20" spans="1:12" x14ac:dyDescent="0.25">
      <c r="A20" s="13" t="s">
        <v>697</v>
      </c>
      <c r="B20" s="723">
        <f>Enero!B20+Febrero!B20+Marzo!B20</f>
        <v>0</v>
      </c>
      <c r="C20" s="723">
        <f>Enero!C20+Febrero!C20+Marzo!C20</f>
        <v>0</v>
      </c>
      <c r="D20" s="756">
        <f t="shared" si="0"/>
        <v>0</v>
      </c>
      <c r="E20" s="718"/>
      <c r="F20" s="1045" t="s">
        <v>18</v>
      </c>
      <c r="G20" s="1046"/>
      <c r="H20" s="1046"/>
      <c r="I20" s="1047"/>
      <c r="J20" s="723">
        <f>Enero!J20+Febrero!J20+Marzo!J20</f>
        <v>0</v>
      </c>
      <c r="K20" s="723">
        <f>Enero!K20+Febrero!K20+Marzo!K20</f>
        <v>0</v>
      </c>
      <c r="L20" s="764">
        <f t="shared" si="1"/>
        <v>0</v>
      </c>
    </row>
    <row r="21" spans="1:12" x14ac:dyDescent="0.25">
      <c r="A21" s="13" t="s">
        <v>698</v>
      </c>
      <c r="B21" s="723">
        <f>Enero!B21+Febrero!B21+Marzo!B21</f>
        <v>368</v>
      </c>
      <c r="C21" s="723">
        <f>Enero!C21+Febrero!C21+Marzo!C21</f>
        <v>702</v>
      </c>
      <c r="D21" s="756">
        <f t="shared" si="0"/>
        <v>1070</v>
      </c>
      <c r="E21" s="718"/>
      <c r="F21" s="1045" t="s">
        <v>19</v>
      </c>
      <c r="G21" s="1046"/>
      <c r="H21" s="1046"/>
      <c r="I21" s="1047"/>
      <c r="J21" s="723">
        <f>Enero!J21+Febrero!J21+Marzo!J21</f>
        <v>0</v>
      </c>
      <c r="K21" s="723">
        <f>Enero!K21+Febrero!K21+Marzo!K21</f>
        <v>0</v>
      </c>
      <c r="L21" s="764">
        <f t="shared" si="1"/>
        <v>0</v>
      </c>
    </row>
    <row r="22" spans="1:12" x14ac:dyDescent="0.25">
      <c r="A22" s="13" t="s">
        <v>699</v>
      </c>
      <c r="B22" s="723">
        <f>Enero!B22+Febrero!B22+Marzo!B22</f>
        <v>206</v>
      </c>
      <c r="C22" s="723">
        <f>Enero!C22+Febrero!C22+Marzo!C22</f>
        <v>394</v>
      </c>
      <c r="D22" s="756">
        <f t="shared" si="0"/>
        <v>600</v>
      </c>
      <c r="E22" s="718"/>
      <c r="F22" s="1045" t="s">
        <v>20</v>
      </c>
      <c r="G22" s="1046"/>
      <c r="H22" s="1046"/>
      <c r="I22" s="1047"/>
      <c r="J22" s="723">
        <f>Enero!J22+Febrero!J22+Marzo!J22</f>
        <v>794</v>
      </c>
      <c r="K22" s="723">
        <f>Enero!K22+Febrero!K22+Marzo!K22</f>
        <v>1126</v>
      </c>
      <c r="L22" s="764">
        <f t="shared" si="1"/>
        <v>1920</v>
      </c>
    </row>
    <row r="23" spans="1:12" x14ac:dyDescent="0.25">
      <c r="A23" s="13" t="s">
        <v>700</v>
      </c>
      <c r="B23" s="723">
        <f>Enero!B23+Febrero!B23+Marzo!B23</f>
        <v>63</v>
      </c>
      <c r="C23" s="723">
        <f>Enero!C23+Febrero!C23+Marzo!C23</f>
        <v>481</v>
      </c>
      <c r="D23" s="756">
        <f t="shared" si="0"/>
        <v>544</v>
      </c>
      <c r="E23" s="718"/>
      <c r="F23" s="1045" t="s">
        <v>21</v>
      </c>
      <c r="G23" s="1046"/>
      <c r="H23" s="1046"/>
      <c r="I23" s="1047"/>
      <c r="J23" s="723">
        <f>Enero!J23+Febrero!J23+Marzo!J23</f>
        <v>94</v>
      </c>
      <c r="K23" s="723">
        <f>Enero!K23+Febrero!K23+Marzo!K23</f>
        <v>13</v>
      </c>
      <c r="L23" s="764">
        <f t="shared" si="1"/>
        <v>107</v>
      </c>
    </row>
    <row r="24" spans="1:12" x14ac:dyDescent="0.25">
      <c r="A24" s="13" t="s">
        <v>701</v>
      </c>
      <c r="B24" s="723">
        <f>Enero!B24+Febrero!B24+Marzo!B24</f>
        <v>176</v>
      </c>
      <c r="C24" s="723">
        <f>Enero!C24+Febrero!C24+Marzo!C24</f>
        <v>400</v>
      </c>
      <c r="D24" s="756">
        <f t="shared" si="0"/>
        <v>576</v>
      </c>
      <c r="E24" s="718"/>
      <c r="F24" s="1045" t="s">
        <v>22</v>
      </c>
      <c r="G24" s="1046"/>
      <c r="H24" s="1046"/>
      <c r="I24" s="1047"/>
      <c r="J24" s="723">
        <f>Enero!J24+Febrero!J24+Marzo!J24</f>
        <v>0</v>
      </c>
      <c r="K24" s="723">
        <f>Enero!K24+Febrero!K24+Marzo!K24</f>
        <v>0</v>
      </c>
      <c r="L24" s="764">
        <f t="shared" si="1"/>
        <v>0</v>
      </c>
    </row>
    <row r="25" spans="1:12" x14ac:dyDescent="0.25">
      <c r="A25" s="13" t="s">
        <v>702</v>
      </c>
      <c r="B25" s="723">
        <v>560</v>
      </c>
      <c r="C25" s="723">
        <f>Enero!C25+Febrero!C25+Marzo!C25</f>
        <v>1524</v>
      </c>
      <c r="D25" s="756">
        <f t="shared" si="0"/>
        <v>2084</v>
      </c>
      <c r="E25" s="718"/>
      <c r="F25" s="1045" t="s">
        <v>23</v>
      </c>
      <c r="G25" s="1046"/>
      <c r="H25" s="1046"/>
      <c r="I25" s="1047"/>
      <c r="J25" s="723">
        <f>Enero!J25+Febrero!J25+Marzo!J25</f>
        <v>0</v>
      </c>
      <c r="K25" s="723">
        <f>Enero!K25+Febrero!K25+Marzo!K25</f>
        <v>0</v>
      </c>
      <c r="L25" s="764">
        <f t="shared" si="1"/>
        <v>0</v>
      </c>
    </row>
    <row r="26" spans="1:12" x14ac:dyDescent="0.25">
      <c r="A26" s="13" t="s">
        <v>703</v>
      </c>
      <c r="B26" s="723">
        <f>Enero!B26+Febrero!B26+Marzo!B26</f>
        <v>190</v>
      </c>
      <c r="C26" s="723">
        <f>Enero!C26+Febrero!C26+Marzo!C26</f>
        <v>426</v>
      </c>
      <c r="D26" s="756">
        <f t="shared" si="0"/>
        <v>616</v>
      </c>
      <c r="E26" s="718"/>
      <c r="F26" s="1045" t="s">
        <v>24</v>
      </c>
      <c r="G26" s="1046"/>
      <c r="H26" s="1046"/>
      <c r="I26" s="1047"/>
      <c r="J26" s="723">
        <f>Enero!J26+Febrero!J26+Marzo!J26</f>
        <v>0</v>
      </c>
      <c r="K26" s="723">
        <f>Enero!K26+Febrero!K26+Marzo!K26</f>
        <v>0</v>
      </c>
      <c r="L26" s="764">
        <f t="shared" si="1"/>
        <v>0</v>
      </c>
    </row>
    <row r="27" spans="1:12" x14ac:dyDescent="0.25">
      <c r="A27" s="13" t="s">
        <v>704</v>
      </c>
      <c r="B27" s="723">
        <f>Enero!B27+Febrero!B27+Marzo!B27</f>
        <v>82</v>
      </c>
      <c r="C27" s="723">
        <f>Enero!C27+Febrero!C27+Marzo!C27</f>
        <v>229</v>
      </c>
      <c r="D27" s="756">
        <f t="shared" si="0"/>
        <v>311</v>
      </c>
      <c r="E27" s="718"/>
      <c r="F27" s="1045" t="s">
        <v>25</v>
      </c>
      <c r="G27" s="1046"/>
      <c r="H27" s="1046"/>
      <c r="I27" s="1047"/>
      <c r="J27" s="723">
        <f>Enero!J27+Febrero!J27+Marzo!J27</f>
        <v>0</v>
      </c>
      <c r="K27" s="723">
        <f>Enero!K27+Febrero!K27+Marzo!K27</f>
        <v>0</v>
      </c>
      <c r="L27" s="764">
        <f t="shared" si="1"/>
        <v>0</v>
      </c>
    </row>
    <row r="28" spans="1:12" x14ac:dyDescent="0.25">
      <c r="A28" s="13" t="s">
        <v>705</v>
      </c>
      <c r="B28" s="723">
        <f>Enero!B28+Febrero!B28+Marzo!B28</f>
        <v>1</v>
      </c>
      <c r="C28" s="723">
        <f>Enero!C28+Febrero!C28+Marzo!C28</f>
        <v>596</v>
      </c>
      <c r="D28" s="756">
        <f t="shared" si="0"/>
        <v>597</v>
      </c>
      <c r="E28" s="718"/>
      <c r="F28" s="1045" t="s">
        <v>26</v>
      </c>
      <c r="G28" s="1046"/>
      <c r="H28" s="1046"/>
      <c r="I28" s="1047"/>
      <c r="J28" s="723">
        <f>Enero!J28+Febrero!J28+Marzo!J28</f>
        <v>0</v>
      </c>
      <c r="K28" s="723">
        <f>Enero!K28+Febrero!K28+Marzo!K28</f>
        <v>0</v>
      </c>
      <c r="L28" s="764">
        <f t="shared" si="1"/>
        <v>0</v>
      </c>
    </row>
    <row r="29" spans="1:12" x14ac:dyDescent="0.25">
      <c r="A29" s="13" t="s">
        <v>706</v>
      </c>
      <c r="B29" s="723">
        <f>Enero!B29+Febrero!B29+Marzo!B29</f>
        <v>213</v>
      </c>
      <c r="C29" s="723">
        <f>Enero!C29+Febrero!C29+Marzo!C29</f>
        <v>323</v>
      </c>
      <c r="D29" s="756">
        <f t="shared" si="0"/>
        <v>536</v>
      </c>
      <c r="E29" s="718"/>
      <c r="F29" s="1045" t="s">
        <v>27</v>
      </c>
      <c r="G29" s="1046"/>
      <c r="H29" s="1046"/>
      <c r="I29" s="1047"/>
      <c r="J29" s="143">
        <f>Enero!J29+Febrero!J29+Marzo!J29</f>
        <v>0</v>
      </c>
      <c r="K29" s="723">
        <f>Enero!K29+Febrero!K29+Marzo!K29</f>
        <v>638</v>
      </c>
      <c r="L29" s="764">
        <f t="shared" si="1"/>
        <v>638</v>
      </c>
    </row>
    <row r="30" spans="1:12" x14ac:dyDescent="0.25">
      <c r="A30" s="13" t="s">
        <v>707</v>
      </c>
      <c r="B30" s="723">
        <f>Enero!B30+Febrero!B30+Marzo!B30</f>
        <v>0</v>
      </c>
      <c r="C30" s="723">
        <f>Enero!C30+Febrero!C30+Marzo!C30</f>
        <v>0</v>
      </c>
      <c r="D30" s="756">
        <f t="shared" si="0"/>
        <v>0</v>
      </c>
      <c r="E30" s="718"/>
      <c r="F30" s="1029" t="s">
        <v>28</v>
      </c>
      <c r="G30" s="1030"/>
      <c r="H30" s="1030"/>
      <c r="I30" s="1030"/>
      <c r="J30" s="723">
        <f>Enero!J30+Febrero!J30+Marzo!J30</f>
        <v>496</v>
      </c>
      <c r="K30" s="144">
        <f>Enero!K30+Febrero!K30+Marzo!K30</f>
        <v>0</v>
      </c>
      <c r="L30" s="764">
        <f t="shared" si="1"/>
        <v>496</v>
      </c>
    </row>
    <row r="31" spans="1:12" x14ac:dyDescent="0.25">
      <c r="A31" s="13" t="s">
        <v>708</v>
      </c>
      <c r="B31" s="723">
        <f>Enero!B31+Febrero!B31+Marzo!B31</f>
        <v>110</v>
      </c>
      <c r="C31" s="723">
        <f>Enero!C31+Febrero!C31+Marzo!C31</f>
        <v>930</v>
      </c>
      <c r="D31" s="756">
        <f t="shared" si="0"/>
        <v>1040</v>
      </c>
      <c r="E31" s="718"/>
      <c r="F31" s="1029" t="s">
        <v>29</v>
      </c>
      <c r="G31" s="1030"/>
      <c r="H31" s="1030"/>
      <c r="I31" s="1030"/>
      <c r="J31" s="723">
        <f>Enero!J31+Febrero!J31+Marzo!J31</f>
        <v>26864</v>
      </c>
      <c r="K31" s="723">
        <f>Enero!K31+Febrero!K31+Marzo!K31</f>
        <v>50876</v>
      </c>
      <c r="L31" s="764">
        <f t="shared" si="1"/>
        <v>77740</v>
      </c>
    </row>
    <row r="32" spans="1:12" x14ac:dyDescent="0.25">
      <c r="A32" s="13" t="s">
        <v>787</v>
      </c>
      <c r="B32" s="723">
        <f>Enero!B32+Febrero!B32+Marzo!B32</f>
        <v>0</v>
      </c>
      <c r="C32" s="723">
        <f>Enero!C32+Febrero!C32+Marzo!C32</f>
        <v>0</v>
      </c>
      <c r="D32" s="756">
        <f t="shared" si="0"/>
        <v>0</v>
      </c>
      <c r="E32" s="718"/>
      <c r="F32" s="1029" t="s">
        <v>30</v>
      </c>
      <c r="G32" s="1030"/>
      <c r="H32" s="1030"/>
      <c r="I32" s="1030"/>
      <c r="J32" s="723">
        <f>Enero!J32+Febrero!J32+Marzo!J32</f>
        <v>0</v>
      </c>
      <c r="K32" s="723">
        <f>Enero!K32+Febrero!K32+Marzo!K32</f>
        <v>0</v>
      </c>
      <c r="L32" s="764">
        <f t="shared" si="1"/>
        <v>0</v>
      </c>
    </row>
    <row r="33" spans="1:17" s="17" customFormat="1" x14ac:dyDescent="0.25">
      <c r="A33" s="13" t="s">
        <v>788</v>
      </c>
      <c r="B33" s="723">
        <f>Enero!B33+Febrero!B33+Marzo!B33</f>
        <v>16</v>
      </c>
      <c r="C33" s="723">
        <f>Enero!C33+Febrero!C33+Marzo!C33</f>
        <v>100</v>
      </c>
      <c r="D33" s="756">
        <f t="shared" si="0"/>
        <v>116</v>
      </c>
      <c r="E33" s="720"/>
      <c r="F33" s="1029" t="s">
        <v>31</v>
      </c>
      <c r="G33" s="1030"/>
      <c r="H33" s="1030"/>
      <c r="I33" s="1030"/>
      <c r="J33" s="723">
        <f>Enero!J33+Febrero!J33+Marzo!J33</f>
        <v>0</v>
      </c>
      <c r="K33" s="723">
        <f>Enero!K33+Febrero!K33+Marzo!K33</f>
        <v>0</v>
      </c>
      <c r="L33" s="764">
        <f t="shared" si="1"/>
        <v>0</v>
      </c>
    </row>
    <row r="34" spans="1:17" s="17" customFormat="1" ht="15.75" thickBot="1" x14ac:dyDescent="0.3">
      <c r="A34" s="13" t="s">
        <v>789</v>
      </c>
      <c r="B34" s="723">
        <f>Enero!B34+Febrero!B34+Marzo!B34</f>
        <v>131</v>
      </c>
      <c r="C34" s="723">
        <f>Enero!C34+Febrero!C34+Marzo!C34</f>
        <v>774</v>
      </c>
      <c r="D34" s="756">
        <f t="shared" si="0"/>
        <v>905</v>
      </c>
      <c r="E34" s="720"/>
      <c r="F34" s="1107" t="s">
        <v>76</v>
      </c>
      <c r="G34" s="1108"/>
      <c r="H34" s="1108"/>
      <c r="I34" s="1108"/>
      <c r="J34" s="723">
        <f>Enero!J34+Febrero!J34+Marzo!J34</f>
        <v>16</v>
      </c>
      <c r="K34" s="723">
        <f>Enero!K34+Febrero!K34+Marzo!K34</f>
        <v>14</v>
      </c>
      <c r="L34" s="213">
        <f>K34+J34</f>
        <v>30</v>
      </c>
    </row>
    <row r="35" spans="1:17" x14ac:dyDescent="0.25">
      <c r="A35" s="13" t="s">
        <v>709</v>
      </c>
      <c r="B35" s="723">
        <f>Enero!B35+Febrero!B35+Marzo!B35</f>
        <v>149</v>
      </c>
      <c r="C35" s="723">
        <f>Enero!C35+Febrero!C35+Marzo!C35</f>
        <v>1427</v>
      </c>
      <c r="D35" s="756">
        <f t="shared" si="0"/>
        <v>1576</v>
      </c>
      <c r="E35" s="718"/>
      <c r="F35" s="38" t="s">
        <v>32</v>
      </c>
      <c r="G35" s="39"/>
      <c r="H35" s="39"/>
      <c r="I35" s="39"/>
      <c r="J35" s="40"/>
      <c r="K35" s="40"/>
      <c r="L35" s="765">
        <f>Enero!L35+Febrero!L35+Marzo!L35</f>
        <v>5</v>
      </c>
    </row>
    <row r="36" spans="1:17" x14ac:dyDescent="0.25">
      <c r="A36" s="13" t="s">
        <v>710</v>
      </c>
      <c r="B36" s="723">
        <f>Enero!B36+Febrero!B36+Marzo!B36</f>
        <v>67</v>
      </c>
      <c r="C36" s="723">
        <v>262</v>
      </c>
      <c r="D36" s="756">
        <f t="shared" si="0"/>
        <v>329</v>
      </c>
      <c r="E36" s="718"/>
      <c r="F36" s="41" t="s">
        <v>33</v>
      </c>
      <c r="G36" s="42"/>
      <c r="H36" s="42"/>
      <c r="I36" s="42"/>
      <c r="J36" s="42"/>
      <c r="K36" s="43"/>
      <c r="L36" s="766">
        <f>Enero!L36+Febrero!L36+Marzo!L36</f>
        <v>417</v>
      </c>
    </row>
    <row r="37" spans="1:17" x14ac:dyDescent="0.25">
      <c r="A37" s="13" t="s">
        <v>711</v>
      </c>
      <c r="B37" s="723">
        <f>Enero!B37+Febrero!B37+Marzo!B37</f>
        <v>171</v>
      </c>
      <c r="C37" s="723">
        <f>Enero!C37+Febrero!C37+Marzo!C37</f>
        <v>455</v>
      </c>
      <c r="D37" s="756">
        <f t="shared" si="0"/>
        <v>626</v>
      </c>
      <c r="E37" s="718"/>
      <c r="F37" s="41" t="s">
        <v>34</v>
      </c>
      <c r="G37" s="42"/>
      <c r="H37" s="42"/>
      <c r="I37" s="42"/>
      <c r="J37" s="42"/>
      <c r="K37" s="43"/>
      <c r="L37" s="766">
        <f>Enero!L37+Febrero!L37+Marzo!L37</f>
        <v>273</v>
      </c>
    </row>
    <row r="38" spans="1:17" x14ac:dyDescent="0.25">
      <c r="A38" s="13" t="s">
        <v>712</v>
      </c>
      <c r="B38" s="723">
        <f>Enero!B38+Febrero!B38+Marzo!B38</f>
        <v>453</v>
      </c>
      <c r="C38" s="723">
        <v>1333</v>
      </c>
      <c r="D38" s="756">
        <f t="shared" si="0"/>
        <v>1786</v>
      </c>
      <c r="E38" s="718"/>
      <c r="F38" s="41" t="s">
        <v>35</v>
      </c>
      <c r="G38" s="42"/>
      <c r="H38" s="42"/>
      <c r="I38" s="42"/>
      <c r="J38" s="42"/>
      <c r="K38" s="43"/>
      <c r="L38" s="766">
        <f>Enero!L38+Febrero!L38+Marzo!L38</f>
        <v>1</v>
      </c>
    </row>
    <row r="39" spans="1:17" x14ac:dyDescent="0.25">
      <c r="A39" s="13" t="s">
        <v>785</v>
      </c>
      <c r="B39" s="723">
        <f>Enero!B39+Febrero!B39+Marzo!B39</f>
        <v>368</v>
      </c>
      <c r="C39" s="723">
        <v>1019</v>
      </c>
      <c r="D39" s="756">
        <f t="shared" si="0"/>
        <v>1387</v>
      </c>
      <c r="E39" s="718"/>
      <c r="F39" s="41" t="s">
        <v>36</v>
      </c>
      <c r="G39" s="42"/>
      <c r="H39" s="42"/>
      <c r="I39" s="42"/>
      <c r="J39" s="42"/>
      <c r="K39" s="43"/>
      <c r="L39" s="767">
        <f>Enero!L39+Febrero!L39+Marzo!L39</f>
        <v>4</v>
      </c>
    </row>
    <row r="40" spans="1:17" ht="15.75" thickBot="1" x14ac:dyDescent="0.3">
      <c r="A40" s="13" t="s">
        <v>713</v>
      </c>
      <c r="B40" s="723">
        <f>Enero!B40+Febrero!B40+Marzo!B40</f>
        <v>783</v>
      </c>
      <c r="C40" s="723">
        <f>Enero!C40+Febrero!C40+Marzo!C40</f>
        <v>775</v>
      </c>
      <c r="D40" s="756">
        <f t="shared" si="0"/>
        <v>1558</v>
      </c>
      <c r="E40" s="718"/>
      <c r="F40" s="44" t="s">
        <v>37</v>
      </c>
      <c r="G40" s="45"/>
      <c r="H40" s="45"/>
      <c r="I40" s="45"/>
      <c r="J40" s="45"/>
      <c r="K40" s="46"/>
      <c r="L40" s="768">
        <f>Enero!L40+Febrero!L40+Marzo!L40</f>
        <v>3337</v>
      </c>
    </row>
    <row r="41" spans="1:17" ht="15.75" thickBot="1" x14ac:dyDescent="0.3">
      <c r="A41" s="13" t="s">
        <v>714</v>
      </c>
      <c r="B41" s="723">
        <f>Enero!B41+Febrero!B41+Marzo!B41</f>
        <v>82</v>
      </c>
      <c r="C41" s="723">
        <v>266</v>
      </c>
      <c r="D41" s="756">
        <f t="shared" si="0"/>
        <v>348</v>
      </c>
      <c r="E41" s="718"/>
      <c r="F41" s="44" t="s">
        <v>791</v>
      </c>
      <c r="G41" s="45"/>
      <c r="H41" s="45"/>
      <c r="I41" s="45"/>
      <c r="J41" s="45"/>
      <c r="K41" s="46"/>
      <c r="L41" s="768">
        <f>Enero!L41+Febrero!L41+Marzo!L41</f>
        <v>12</v>
      </c>
    </row>
    <row r="42" spans="1:17" ht="15.75" thickBot="1" x14ac:dyDescent="0.3">
      <c r="A42" s="13" t="s">
        <v>715</v>
      </c>
      <c r="B42" s="723">
        <f>Enero!B42+Febrero!B42+Marzo!B42</f>
        <v>339</v>
      </c>
      <c r="C42" s="723">
        <f>Enero!C42+Febrero!C42+Marzo!C42</f>
        <v>433</v>
      </c>
      <c r="D42" s="756">
        <f t="shared" si="0"/>
        <v>772</v>
      </c>
      <c r="E42" s="718"/>
      <c r="F42" s="44" t="s">
        <v>792</v>
      </c>
      <c r="G42" s="45"/>
      <c r="H42" s="45"/>
      <c r="I42" s="45"/>
      <c r="J42" s="45"/>
      <c r="K42" s="46"/>
      <c r="L42" s="768">
        <f>Enero!L42+Febrero!L42+Marzo!L42</f>
        <v>5</v>
      </c>
    </row>
    <row r="43" spans="1:17" ht="16.5" thickBot="1" x14ac:dyDescent="0.3">
      <c r="A43" s="13" t="s">
        <v>716</v>
      </c>
      <c r="B43" s="723">
        <f>Enero!B43+Febrero!B43+Marzo!B43</f>
        <v>290</v>
      </c>
      <c r="C43" s="723">
        <f>Enero!C43+Febrero!C43+Marzo!C43</f>
        <v>315</v>
      </c>
      <c r="D43" s="756">
        <f t="shared" si="0"/>
        <v>605</v>
      </c>
      <c r="E43" s="721"/>
      <c r="F43" s="44" t="s">
        <v>793</v>
      </c>
      <c r="G43" s="45"/>
      <c r="H43" s="45"/>
      <c r="I43" s="45"/>
      <c r="J43" s="45"/>
      <c r="K43" s="46"/>
      <c r="L43" s="768">
        <f>Enero!L43+Febrero!L43+Marzo!L43</f>
        <v>281</v>
      </c>
    </row>
    <row r="44" spans="1:17" ht="15.75" x14ac:dyDescent="0.25">
      <c r="A44" s="13" t="s">
        <v>717</v>
      </c>
      <c r="B44" s="723">
        <f>Enero!B44+Febrero!B44+Marzo!B44</f>
        <v>53</v>
      </c>
      <c r="C44" s="723">
        <f>Enero!C44+Febrero!C44+Marzo!C44</f>
        <v>78</v>
      </c>
      <c r="D44" s="756">
        <f t="shared" si="0"/>
        <v>131</v>
      </c>
      <c r="E44" s="721"/>
    </row>
    <row r="45" spans="1:17" ht="12" customHeight="1" thickBot="1" x14ac:dyDescent="0.35">
      <c r="A45" s="13" t="s">
        <v>718</v>
      </c>
      <c r="B45" s="723">
        <f>Enero!B45+Febrero!B45+Marzo!B45</f>
        <v>147</v>
      </c>
      <c r="C45" s="723">
        <f>Enero!C45+Febrero!C45+Marzo!C45</f>
        <v>110</v>
      </c>
      <c r="D45" s="756">
        <f t="shared" si="0"/>
        <v>257</v>
      </c>
      <c r="E45" s="72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723">
        <f>Enero!B46+Febrero!B46+Marzo!B46</f>
        <v>19</v>
      </c>
      <c r="C46" s="723">
        <f>Enero!C46+Febrero!C46+Marzo!C46</f>
        <v>128</v>
      </c>
      <c r="D46" s="756">
        <f t="shared" si="0"/>
        <v>147</v>
      </c>
      <c r="E46" s="72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7.25" thickBot="1" x14ac:dyDescent="0.35">
      <c r="A47" s="13" t="s">
        <v>720</v>
      </c>
      <c r="B47" s="723">
        <f>Enero!B47+Febrero!B47+Marzo!B47</f>
        <v>68</v>
      </c>
      <c r="C47" s="723">
        <f>Enero!C47+Febrero!C47+Marzo!C47</f>
        <v>91</v>
      </c>
      <c r="D47" s="756">
        <f t="shared" si="0"/>
        <v>159</v>
      </c>
      <c r="E47" s="718"/>
      <c r="F47" s="20" t="s">
        <v>150</v>
      </c>
      <c r="G47" s="33"/>
      <c r="H47" s="33"/>
      <c r="I47" s="33"/>
      <c r="J47" s="147"/>
      <c r="K47" s="148"/>
      <c r="L47" s="768">
        <f>Enero!L47+Febrero!L47+Marzo!L47</f>
        <v>359</v>
      </c>
      <c r="N47" s="1114" t="s">
        <v>810</v>
      </c>
      <c r="O47" s="1114"/>
      <c r="P47" s="1114"/>
      <c r="Q47" s="1114"/>
    </row>
    <row r="48" spans="1:17" ht="17.25" thickBot="1" x14ac:dyDescent="0.35">
      <c r="A48" s="13" t="s">
        <v>721</v>
      </c>
      <c r="B48" s="723">
        <f>Enero!B48+Febrero!B48+Marzo!B48</f>
        <v>54</v>
      </c>
      <c r="C48" s="723">
        <f>Enero!C48+Febrero!C48+Marzo!C48</f>
        <v>60</v>
      </c>
      <c r="D48" s="756">
        <f t="shared" si="0"/>
        <v>114</v>
      </c>
      <c r="E48" s="718"/>
      <c r="F48" s="20" t="s">
        <v>151</v>
      </c>
      <c r="G48" s="33"/>
      <c r="H48" s="33"/>
      <c r="I48" s="33"/>
      <c r="J48" s="147"/>
      <c r="K48" s="148"/>
      <c r="L48" s="768">
        <f>Enero!L48+Febrero!L48+Marzo!L48</f>
        <v>80</v>
      </c>
      <c r="N48" s="1114"/>
      <c r="O48" s="1114"/>
      <c r="P48" s="1114"/>
      <c r="Q48" s="1114"/>
    </row>
    <row r="49" spans="1:17" ht="17.25" thickBot="1" x14ac:dyDescent="0.35">
      <c r="A49" s="13" t="s">
        <v>790</v>
      </c>
      <c r="B49" s="723">
        <f>Enero!B49+Febrero!B49+Marzo!B49</f>
        <v>255</v>
      </c>
      <c r="C49" s="723">
        <f>Enero!C49+Febrero!C49+Marzo!C49</f>
        <v>1162</v>
      </c>
      <c r="D49" s="756">
        <f t="shared" si="0"/>
        <v>1417</v>
      </c>
      <c r="E49" s="718"/>
      <c r="F49" s="20" t="s">
        <v>152</v>
      </c>
      <c r="G49" s="33"/>
      <c r="H49" s="33"/>
      <c r="I49" s="33"/>
      <c r="J49" s="147"/>
      <c r="K49" s="148"/>
      <c r="L49" s="768">
        <f>Enero!L49+Febrero!L49+Marzo!L49</f>
        <v>217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723">
        <f>Enero!B50+Febrero!B50+Marzo!B50</f>
        <v>479</v>
      </c>
      <c r="C50" s="723">
        <f>Enero!C50+Febrero!C50+Marzo!C50</f>
        <v>709</v>
      </c>
      <c r="D50" s="757">
        <f t="shared" si="0"/>
        <v>1188</v>
      </c>
      <c r="E50" s="718"/>
      <c r="F50" s="20" t="s">
        <v>153</v>
      </c>
      <c r="G50" s="33"/>
      <c r="H50" s="33"/>
      <c r="I50" s="33"/>
      <c r="J50" s="147"/>
      <c r="K50" s="148"/>
      <c r="L50" s="768">
        <f>Enero!L50+Febrero!L50+Marzo!L50</f>
        <v>24</v>
      </c>
    </row>
    <row r="51" spans="1:17" ht="17.25" thickBot="1" x14ac:dyDescent="0.35">
      <c r="A51" s="112" t="s">
        <v>723</v>
      </c>
      <c r="B51" s="113">
        <f>SUM(B13:B50)</f>
        <v>8589</v>
      </c>
      <c r="C51" s="113">
        <f>SUM(C13:C50)</f>
        <v>23612</v>
      </c>
      <c r="D51" s="758">
        <f t="shared" si="0"/>
        <v>32201</v>
      </c>
      <c r="E51" s="718"/>
      <c r="F51" s="20" t="s">
        <v>154</v>
      </c>
      <c r="G51" s="33"/>
      <c r="H51" s="33"/>
      <c r="I51" s="33"/>
      <c r="J51" s="147"/>
      <c r="K51" s="148"/>
      <c r="L51" s="768">
        <f>Enero!L51+Febrero!L51+Marzo!L51</f>
        <v>53</v>
      </c>
    </row>
    <row r="52" spans="1:17" ht="17.25" thickBot="1" x14ac:dyDescent="0.35">
      <c r="A52" s="759" t="s">
        <v>40</v>
      </c>
      <c r="B52" s="1713" t="s">
        <v>809</v>
      </c>
      <c r="C52" s="1714"/>
      <c r="D52" s="723">
        <f>Enero!D52+Febrero!D52+Marzo!D52</f>
        <v>17280</v>
      </c>
      <c r="E52" s="718"/>
      <c r="F52" s="20" t="s">
        <v>155</v>
      </c>
      <c r="G52" s="33"/>
      <c r="H52" s="33"/>
      <c r="I52" s="33"/>
      <c r="J52" s="147"/>
      <c r="K52" s="148"/>
      <c r="L52" s="768">
        <f>Enero!L52+Febrero!L52+Marzo!L52</f>
        <v>0</v>
      </c>
    </row>
    <row r="53" spans="1:17" ht="17.25" thickBot="1" x14ac:dyDescent="0.35">
      <c r="A53" s="50" t="s">
        <v>42</v>
      </c>
      <c r="B53" s="51"/>
      <c r="C53" s="52"/>
      <c r="D53" s="1715">
        <f>SUM(D52+D51)</f>
        <v>49481</v>
      </c>
      <c r="E53" s="718"/>
      <c r="F53" s="20" t="s">
        <v>156</v>
      </c>
      <c r="G53" s="33"/>
      <c r="H53" s="33"/>
      <c r="I53" s="33"/>
      <c r="J53" s="147"/>
      <c r="K53" s="148"/>
      <c r="L53" s="768">
        <f>Enero!L53+Febrero!L53+Marzo!L53</f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716"/>
      <c r="E54" s="718"/>
      <c r="F54" s="20" t="s">
        <v>157</v>
      </c>
      <c r="G54" s="33"/>
      <c r="H54" s="33"/>
      <c r="I54" s="33"/>
      <c r="J54" s="147"/>
      <c r="K54" s="148"/>
      <c r="L54" s="768">
        <f>Enero!L54+Febrero!L54+Marzo!L54</f>
        <v>8</v>
      </c>
    </row>
    <row r="55" spans="1:17" ht="17.25" thickBot="1" x14ac:dyDescent="0.35">
      <c r="A55" s="4"/>
      <c r="B55" s="4"/>
      <c r="C55" s="4"/>
      <c r="D55" s="4"/>
      <c r="E55" s="718"/>
      <c r="F55" s="20" t="s">
        <v>158</v>
      </c>
      <c r="G55" s="33"/>
      <c r="H55" s="33"/>
      <c r="I55" s="33"/>
      <c r="J55" s="147"/>
      <c r="K55" s="148"/>
      <c r="L55" s="768">
        <f>Enero!L55+Febrero!L55+Marzo!L55</f>
        <v>0</v>
      </c>
    </row>
    <row r="56" spans="1:17" ht="17.25" thickBot="1" x14ac:dyDescent="0.35">
      <c r="A56" s="4"/>
      <c r="B56" s="4"/>
      <c r="C56" s="4"/>
      <c r="D56" s="4"/>
      <c r="E56" s="718"/>
      <c r="F56" s="20" t="s">
        <v>159</v>
      </c>
      <c r="G56" s="33"/>
      <c r="H56" s="33"/>
      <c r="I56" s="33"/>
      <c r="J56" s="149"/>
      <c r="K56" s="150"/>
      <c r="L56" s="768">
        <f>Enero!L56+Febrero!L56+Marzo!L56</f>
        <v>24</v>
      </c>
    </row>
    <row r="57" spans="1:17" ht="17.25" thickBot="1" x14ac:dyDescent="0.35">
      <c r="A57" s="4"/>
      <c r="B57" s="4"/>
      <c r="D57" s="4"/>
      <c r="E57" s="718"/>
      <c r="F57" s="21" t="s">
        <v>160</v>
      </c>
      <c r="G57" s="34"/>
      <c r="H57" s="34"/>
      <c r="I57" s="34"/>
      <c r="J57" s="151"/>
      <c r="K57" s="185"/>
      <c r="L57" s="768">
        <f>Enero!L57+Febrero!L57+Marzo!L57</f>
        <v>13</v>
      </c>
    </row>
    <row r="58" spans="1:17" ht="9.75" customHeight="1" x14ac:dyDescent="0.3">
      <c r="B58" s="5" t="s">
        <v>45</v>
      </c>
      <c r="E58" s="715"/>
      <c r="F58" s="715"/>
      <c r="G58" s="715"/>
      <c r="H58" s="715"/>
      <c r="I58" s="715"/>
      <c r="J58" s="716"/>
      <c r="K58" s="717"/>
      <c r="L58" s="717"/>
    </row>
    <row r="59" spans="1:17" ht="4.5" customHeight="1" x14ac:dyDescent="0.3">
      <c r="A59" s="710"/>
      <c r="B59" s="711"/>
      <c r="C59" s="710"/>
      <c r="D59" s="710"/>
      <c r="E59" s="712"/>
      <c r="F59" s="712"/>
      <c r="G59" s="712"/>
      <c r="H59" s="712"/>
      <c r="I59" s="712"/>
      <c r="J59" s="713"/>
      <c r="K59" s="714"/>
      <c r="L59" s="714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717" t="s">
        <v>1</v>
      </c>
      <c r="B64" s="1719" t="s">
        <v>46</v>
      </c>
      <c r="C64" s="769"/>
      <c r="D64" s="1728" t="s">
        <v>795</v>
      </c>
      <c r="E64" s="1728"/>
      <c r="F64" s="1729"/>
      <c r="G64" s="1730" t="s">
        <v>798</v>
      </c>
      <c r="H64" s="1732" t="s">
        <v>826</v>
      </c>
      <c r="I64" s="1721" t="s">
        <v>78</v>
      </c>
      <c r="J64" s="1721" t="s">
        <v>79</v>
      </c>
      <c r="K64" s="1721" t="s">
        <v>80</v>
      </c>
      <c r="L64" s="1723" t="s">
        <v>828</v>
      </c>
    </row>
    <row r="65" spans="1:20" ht="28.5" customHeight="1" thickBot="1" x14ac:dyDescent="0.3">
      <c r="A65" s="1718"/>
      <c r="B65" s="1720"/>
      <c r="C65" s="770" t="s">
        <v>47</v>
      </c>
      <c r="D65" s="218" t="s">
        <v>796</v>
      </c>
      <c r="E65" s="218" t="s">
        <v>797</v>
      </c>
      <c r="F65" s="771" t="s">
        <v>48</v>
      </c>
      <c r="G65" s="1731"/>
      <c r="H65" s="1733"/>
      <c r="I65" s="1722"/>
      <c r="J65" s="1722"/>
      <c r="K65" s="1722"/>
      <c r="L65" s="1724"/>
      <c r="N65" t="s">
        <v>827</v>
      </c>
      <c r="S65" s="941" t="s">
        <v>824</v>
      </c>
      <c r="T65" s="941">
        <f>COUNTIF(T66:T77,"&gt;0")</f>
        <v>3</v>
      </c>
    </row>
    <row r="66" spans="1:20" ht="15.75" thickBot="1" x14ac:dyDescent="0.3">
      <c r="A66" s="56" t="s">
        <v>130</v>
      </c>
      <c r="B66" s="730">
        <f>Enero!B66+Febrero!B66+Marzo!B66</f>
        <v>0</v>
      </c>
      <c r="C66" s="730">
        <f>Enero!C66+Febrero!C66+Marzo!C66</f>
        <v>0</v>
      </c>
      <c r="D66" s="730">
        <f>Enero!D66+Febrero!D66+Marzo!D66</f>
        <v>0</v>
      </c>
      <c r="E66" s="730">
        <f>Enero!E66+Febrero!E66+Marzo!E66</f>
        <v>0</v>
      </c>
      <c r="F66" s="772">
        <f>E66+D66+C66</f>
        <v>0</v>
      </c>
      <c r="G66" s="159">
        <f>Enero!G66+Febrero!G66+Marzo!G66</f>
        <v>0</v>
      </c>
      <c r="H66" s="159">
        <f>IFERROR((Enero!H66+Febrero!H66+Marzo!H66) / $T$65,0)</f>
        <v>0</v>
      </c>
      <c r="I66" s="973">
        <f>SUM(H66*$N$66)</f>
        <v>0</v>
      </c>
      <c r="J66" s="974">
        <f>IFERROR(SUM(G66/(I66))*100,0)</f>
        <v>0</v>
      </c>
      <c r="K66" s="975">
        <f>IFERROR(SUM(G66/F66),0)</f>
        <v>0</v>
      </c>
      <c r="L66" s="58">
        <f>+Enero!L66+Febrero!L66+Marzo!L66</f>
        <v>0</v>
      </c>
      <c r="N66">
        <f>SUM(T66:T77)</f>
        <v>90</v>
      </c>
      <c r="S66" s="971" t="s">
        <v>771</v>
      </c>
      <c r="T66" s="972">
        <f>Enero!$N$66</f>
        <v>31</v>
      </c>
    </row>
    <row r="67" spans="1:20" ht="15" customHeight="1" x14ac:dyDescent="0.25">
      <c r="A67" s="56" t="s">
        <v>131</v>
      </c>
      <c r="B67" s="730">
        <f>Enero!B67+Febrero!B67+Marzo!B67</f>
        <v>271</v>
      </c>
      <c r="C67" s="730">
        <f>Enero!C67+Febrero!C67+Marzo!C67</f>
        <v>241</v>
      </c>
      <c r="D67" s="730">
        <f>Enero!D67+Febrero!D67+Marzo!D67</f>
        <v>2</v>
      </c>
      <c r="E67" s="730">
        <f>Enero!E67+Febrero!E67+Marzo!E67</f>
        <v>1</v>
      </c>
      <c r="F67" s="773">
        <f t="shared" ref="F67:F85" si="2">E67+D67+C67</f>
        <v>244</v>
      </c>
      <c r="G67" s="159">
        <f>Enero!G67+Febrero!G67+Marzo!G67</f>
        <v>1025</v>
      </c>
      <c r="H67" s="159">
        <f>IFERROR((Enero!H67+Febrero!H67+Marzo!H67) / $T$65,0)</f>
        <v>24.666666666666668</v>
      </c>
      <c r="I67" s="973">
        <f t="shared" ref="I67:I85" si="3">SUM(H67*$N$66)</f>
        <v>2220</v>
      </c>
      <c r="J67" s="974">
        <f t="shared" ref="J67:J85" si="4">IFERROR(SUM(G67/(I67))*100,0)</f>
        <v>46.171171171171174</v>
      </c>
      <c r="K67" s="975">
        <f t="shared" ref="K67:K85" si="5">IFERROR(SUM(G67/F67),0)</f>
        <v>4.2008196721311473</v>
      </c>
      <c r="L67" s="58">
        <f>+Enero!L67+Febrero!L67+Marzo!L67</f>
        <v>27</v>
      </c>
      <c r="N67" s="1166" t="s">
        <v>829</v>
      </c>
      <c r="O67" s="1167"/>
      <c r="P67" s="1168"/>
      <c r="Q67" s="1148" t="s">
        <v>833</v>
      </c>
      <c r="R67" s="1149"/>
      <c r="S67" s="1150"/>
      <c r="T67" s="972">
        <f>Febrero!$N$66</f>
        <v>28</v>
      </c>
    </row>
    <row r="68" spans="1:20" x14ac:dyDescent="0.25">
      <c r="A68" s="57" t="s">
        <v>132</v>
      </c>
      <c r="B68" s="730">
        <v>703</v>
      </c>
      <c r="C68" s="730">
        <f>Enero!C68+Febrero!C68+Marzo!C68</f>
        <v>362</v>
      </c>
      <c r="D68" s="730">
        <f>Enero!D68+Febrero!D68+Marzo!D68</f>
        <v>0</v>
      </c>
      <c r="E68" s="730">
        <f>Enero!E68+Febrero!E68+Marzo!E68</f>
        <v>1</v>
      </c>
      <c r="F68" s="773">
        <f t="shared" si="2"/>
        <v>363</v>
      </c>
      <c r="G68" s="159">
        <f>Enero!G68+Febrero!G68+Marzo!G68</f>
        <v>1139</v>
      </c>
      <c r="H68" s="159">
        <f>IFERROR((Enero!H68+Febrero!H68+Marzo!H68) / $T$65,0)</f>
        <v>17</v>
      </c>
      <c r="I68" s="973">
        <f t="shared" si="3"/>
        <v>1530</v>
      </c>
      <c r="J68" s="974">
        <f t="shared" si="4"/>
        <v>74.444444444444443</v>
      </c>
      <c r="K68" s="975">
        <f t="shared" si="5"/>
        <v>3.1377410468319558</v>
      </c>
      <c r="L68" s="58">
        <f>+Enero!L68+Febrero!L68+Marzo!L68</f>
        <v>27</v>
      </c>
      <c r="N68" s="1169"/>
      <c r="O68" s="1170"/>
      <c r="P68" s="1171"/>
      <c r="Q68" s="1151"/>
      <c r="R68" s="1152"/>
      <c r="S68" s="1153"/>
      <c r="T68" s="972">
        <f>Marzo!$N$66</f>
        <v>31</v>
      </c>
    </row>
    <row r="69" spans="1:20" x14ac:dyDescent="0.25">
      <c r="A69" s="56" t="s">
        <v>133</v>
      </c>
      <c r="B69" s="730">
        <f>Enero!B69+Febrero!B69+Marzo!B69</f>
        <v>187</v>
      </c>
      <c r="C69" s="730">
        <f>Enero!C69+Febrero!C69+Marzo!C69</f>
        <v>172</v>
      </c>
      <c r="D69" s="730">
        <f>Enero!D69+Febrero!D69+Marzo!D69</f>
        <v>0</v>
      </c>
      <c r="E69" s="730">
        <f>Enero!E69+Febrero!E69+Marzo!E69</f>
        <v>0</v>
      </c>
      <c r="F69" s="773">
        <f t="shared" si="2"/>
        <v>172</v>
      </c>
      <c r="G69" s="159">
        <f>Enero!G69+Febrero!G69+Marzo!G69</f>
        <v>573</v>
      </c>
      <c r="H69" s="159">
        <f>IFERROR((Enero!H69+Febrero!H69+Marzo!H69) / $T$65,0)</f>
        <v>13</v>
      </c>
      <c r="I69" s="973">
        <f t="shared" si="3"/>
        <v>1170</v>
      </c>
      <c r="J69" s="974">
        <f t="shared" si="4"/>
        <v>48.974358974358971</v>
      </c>
      <c r="K69" s="975">
        <f t="shared" si="5"/>
        <v>3.3313953488372094</v>
      </c>
      <c r="L69" s="58">
        <f>+Enero!L69+Febrero!L69+Marzo!L69</f>
        <v>15</v>
      </c>
      <c r="N69" s="1169"/>
      <c r="O69" s="1170"/>
      <c r="P69" s="1171"/>
      <c r="Q69" s="1151"/>
      <c r="R69" s="1152"/>
      <c r="S69" s="1153"/>
      <c r="T69" s="972"/>
    </row>
    <row r="70" spans="1:20" ht="15.75" thickBot="1" x14ac:dyDescent="0.3">
      <c r="A70" s="56" t="s">
        <v>134</v>
      </c>
      <c r="B70" s="730">
        <v>450</v>
      </c>
      <c r="C70" s="730">
        <f>Enero!C70+Febrero!C70+Marzo!C70</f>
        <v>259</v>
      </c>
      <c r="D70" s="730">
        <f>Enero!D70+Febrero!D70+Marzo!D70</f>
        <v>9</v>
      </c>
      <c r="E70" s="730">
        <f>Enero!E70+Febrero!E70+Marzo!E70</f>
        <v>86</v>
      </c>
      <c r="F70" s="773">
        <f t="shared" si="2"/>
        <v>354</v>
      </c>
      <c r="G70" s="159">
        <f>Enero!G70+Febrero!G70+Marzo!G70</f>
        <v>2307</v>
      </c>
      <c r="H70" s="159">
        <f>IFERROR((Enero!H70+Febrero!H70+Marzo!H70) / $T$65,0)</f>
        <v>29.666666666666668</v>
      </c>
      <c r="I70" s="973">
        <f t="shared" si="3"/>
        <v>2670</v>
      </c>
      <c r="J70" s="974">
        <f t="shared" si="4"/>
        <v>86.404494382022463</v>
      </c>
      <c r="K70" s="975">
        <f t="shared" si="5"/>
        <v>6.5169491525423728</v>
      </c>
      <c r="L70" s="58">
        <f>+Enero!L70+Febrero!L70+Marzo!L70</f>
        <v>73</v>
      </c>
      <c r="N70" s="1172"/>
      <c r="O70" s="1173"/>
      <c r="P70" s="1174"/>
      <c r="Q70" s="1154"/>
      <c r="R70" s="1155"/>
      <c r="S70" s="1156"/>
      <c r="T70" s="972"/>
    </row>
    <row r="71" spans="1:20" ht="15.75" thickBot="1" x14ac:dyDescent="0.3">
      <c r="A71" s="56" t="s">
        <v>135</v>
      </c>
      <c r="B71" s="730">
        <f>Enero!B71+Febrero!B71+Marzo!B71</f>
        <v>0</v>
      </c>
      <c r="C71" s="730">
        <f>Enero!C71+Febrero!C71+Marzo!C71</f>
        <v>0</v>
      </c>
      <c r="D71" s="730">
        <f>Enero!D71+Febrero!D71+Marzo!D71</f>
        <v>0</v>
      </c>
      <c r="E71" s="730">
        <f>Enero!E71+Febrero!E71+Marzo!E71</f>
        <v>0</v>
      </c>
      <c r="F71" s="773">
        <f t="shared" si="2"/>
        <v>0</v>
      </c>
      <c r="G71" s="159">
        <f>Enero!G71+Febrero!G71+Marzo!G71</f>
        <v>0</v>
      </c>
      <c r="H71" s="159">
        <f>IFERROR((Enero!H71+Febrero!H71+Marzo!H71) / $T$65,0)</f>
        <v>0</v>
      </c>
      <c r="I71" s="973">
        <f t="shared" si="3"/>
        <v>0</v>
      </c>
      <c r="J71" s="974">
        <f t="shared" si="4"/>
        <v>0</v>
      </c>
      <c r="K71" s="975">
        <f t="shared" si="5"/>
        <v>0</v>
      </c>
      <c r="L71" s="58">
        <f>+Enero!L71+Febrero!L71+Marzo!L71</f>
        <v>0</v>
      </c>
      <c r="O71" s="939"/>
      <c r="T71" s="972"/>
    </row>
    <row r="72" spans="1:20" ht="15" customHeight="1" x14ac:dyDescent="0.25">
      <c r="A72" s="56" t="s">
        <v>136</v>
      </c>
      <c r="B72" s="730">
        <f>Enero!B72+Febrero!B72+Marzo!B72</f>
        <v>0</v>
      </c>
      <c r="C72" s="730">
        <f>Enero!C72+Febrero!C72+Marzo!C72</f>
        <v>0</v>
      </c>
      <c r="D72" s="730">
        <f>Enero!D72+Febrero!D72+Marzo!D72</f>
        <v>0</v>
      </c>
      <c r="E72" s="730">
        <f>Enero!E72+Febrero!E72+Marzo!E72</f>
        <v>0</v>
      </c>
      <c r="F72" s="773">
        <f t="shared" si="2"/>
        <v>0</v>
      </c>
      <c r="G72" s="159">
        <f>Enero!G72+Febrero!G72+Marzo!G72</f>
        <v>0</v>
      </c>
      <c r="H72" s="159">
        <f>IFERROR((Enero!H72+Febrero!H72+Marzo!H72) / $T$65,0)</f>
        <v>0</v>
      </c>
      <c r="I72" s="973">
        <f t="shared" si="3"/>
        <v>0</v>
      </c>
      <c r="J72" s="974">
        <f t="shared" si="4"/>
        <v>0</v>
      </c>
      <c r="K72" s="975">
        <f t="shared" si="5"/>
        <v>0</v>
      </c>
      <c r="L72" s="58">
        <f>+Enero!L72+Febrero!L72+Marzo!L72</f>
        <v>0</v>
      </c>
      <c r="N72" s="1148" t="s">
        <v>830</v>
      </c>
      <c r="O72" s="1149"/>
      <c r="P72" s="1150"/>
      <c r="Q72" s="1157" t="s">
        <v>834</v>
      </c>
      <c r="R72" s="1158"/>
      <c r="S72" s="1159"/>
      <c r="T72" s="972"/>
    </row>
    <row r="73" spans="1:20" x14ac:dyDescent="0.25">
      <c r="A73" s="56" t="s">
        <v>137</v>
      </c>
      <c r="B73" s="730">
        <f>Enero!B73+Febrero!B73+Marzo!B73</f>
        <v>2</v>
      </c>
      <c r="C73" s="730">
        <f>Enero!C73+Febrero!C73+Marzo!C73</f>
        <v>1</v>
      </c>
      <c r="D73" s="730">
        <f>Enero!D73+Febrero!D73+Marzo!D73</f>
        <v>0</v>
      </c>
      <c r="E73" s="730">
        <f>Enero!E73+Febrero!E73+Marzo!E73</f>
        <v>0</v>
      </c>
      <c r="F73" s="773">
        <f t="shared" si="2"/>
        <v>1</v>
      </c>
      <c r="G73" s="159">
        <f>Enero!G73+Febrero!G73+Marzo!G73</f>
        <v>5</v>
      </c>
      <c r="H73" s="159">
        <f>IFERROR((Enero!H73+Febrero!H73+Marzo!H73) / $T$65,0)</f>
        <v>0.33333333333333331</v>
      </c>
      <c r="I73" s="973">
        <f t="shared" si="3"/>
        <v>30</v>
      </c>
      <c r="J73" s="974">
        <f t="shared" si="4"/>
        <v>16.666666666666664</v>
      </c>
      <c r="K73" s="975">
        <f t="shared" si="5"/>
        <v>5</v>
      </c>
      <c r="L73" s="58">
        <f>+Enero!L73+Febrero!L73+Marzo!L73</f>
        <v>1</v>
      </c>
      <c r="N73" s="1151"/>
      <c r="O73" s="1152"/>
      <c r="P73" s="1153"/>
      <c r="Q73" s="1160"/>
      <c r="R73" s="1161"/>
      <c r="S73" s="1162"/>
      <c r="T73" s="972"/>
    </row>
    <row r="74" spans="1:20" ht="15.75" thickBot="1" x14ac:dyDescent="0.3">
      <c r="A74" s="56" t="s">
        <v>138</v>
      </c>
      <c r="B74" s="730">
        <f>Enero!B74+Febrero!B74+Marzo!B74</f>
        <v>0</v>
      </c>
      <c r="C74" s="730">
        <f>Enero!C74+Febrero!C74+Marzo!C74</f>
        <v>0</v>
      </c>
      <c r="D74" s="730">
        <f>Enero!D74+Febrero!D74+Marzo!D74</f>
        <v>0</v>
      </c>
      <c r="E74" s="730">
        <f>Enero!E74+Febrero!E74+Marzo!E74</f>
        <v>0</v>
      </c>
      <c r="F74" s="773">
        <f t="shared" si="2"/>
        <v>0</v>
      </c>
      <c r="G74" s="159">
        <f>Enero!G74+Febrero!G74+Marzo!G74</f>
        <v>0</v>
      </c>
      <c r="H74" s="159">
        <f>IFERROR((Enero!H74+Febrero!H74+Marzo!H74) / $T$65,0)</f>
        <v>0</v>
      </c>
      <c r="I74" s="973">
        <f t="shared" si="3"/>
        <v>0</v>
      </c>
      <c r="J74" s="974">
        <f t="shared" si="4"/>
        <v>0</v>
      </c>
      <c r="K74" s="975">
        <f t="shared" si="5"/>
        <v>0</v>
      </c>
      <c r="L74" s="58">
        <f>+Enero!L74+Febrero!L74+Marzo!L74</f>
        <v>0</v>
      </c>
      <c r="N74" s="1154"/>
      <c r="O74" s="1155"/>
      <c r="P74" s="1156"/>
      <c r="Q74" s="1163"/>
      <c r="R74" s="1164"/>
      <c r="S74" s="1165"/>
      <c r="T74" s="972"/>
    </row>
    <row r="75" spans="1:20" ht="15" customHeight="1" x14ac:dyDescent="0.25">
      <c r="A75" s="56" t="s">
        <v>139</v>
      </c>
      <c r="B75" s="730">
        <f>Enero!B75+Febrero!B75+Marzo!B75</f>
        <v>0</v>
      </c>
      <c r="C75" s="730">
        <f>Enero!C75+Febrero!C75+Marzo!C75</f>
        <v>0</v>
      </c>
      <c r="D75" s="730">
        <f>Enero!D75+Febrero!D75+Marzo!D75</f>
        <v>0</v>
      </c>
      <c r="E75" s="730">
        <f>Enero!E75+Febrero!E75+Marzo!E75</f>
        <v>0</v>
      </c>
      <c r="F75" s="773">
        <f t="shared" si="2"/>
        <v>0</v>
      </c>
      <c r="G75" s="159">
        <f>Enero!G75+Febrero!G75+Marzo!G75</f>
        <v>0</v>
      </c>
      <c r="H75" s="159">
        <f>IFERROR((Enero!H75+Febrero!H75+Marzo!H75) / $T$65,0)</f>
        <v>0</v>
      </c>
      <c r="I75" s="973">
        <f t="shared" si="3"/>
        <v>0</v>
      </c>
      <c r="J75" s="974">
        <f t="shared" si="4"/>
        <v>0</v>
      </c>
      <c r="K75" s="975">
        <f t="shared" si="5"/>
        <v>0</v>
      </c>
      <c r="L75" s="58">
        <f>+Enero!L75+Febrero!L75+Marzo!L75</f>
        <v>0</v>
      </c>
      <c r="N75" s="1169" t="s">
        <v>831</v>
      </c>
      <c r="O75" s="1170"/>
      <c r="P75" s="1171"/>
    </row>
    <row r="76" spans="1:20" x14ac:dyDescent="0.25">
      <c r="A76" s="56" t="s">
        <v>140</v>
      </c>
      <c r="B76" s="730">
        <v>487</v>
      </c>
      <c r="C76" s="730">
        <f>Enero!C76+Febrero!C76+Marzo!C76</f>
        <v>303</v>
      </c>
      <c r="D76" s="730">
        <f>Enero!D76+Febrero!D76+Marzo!D76</f>
        <v>2</v>
      </c>
      <c r="E76" s="730">
        <f>Enero!E76+Febrero!E76+Marzo!E76</f>
        <v>13</v>
      </c>
      <c r="F76" s="773">
        <f t="shared" si="2"/>
        <v>318</v>
      </c>
      <c r="G76" s="159">
        <f>Enero!G76+Febrero!G76+Marzo!G76</f>
        <v>1407</v>
      </c>
      <c r="H76" s="159">
        <f>IFERROR((Enero!H76+Febrero!H76+Marzo!H76) / $T$65,0)</f>
        <v>38</v>
      </c>
      <c r="I76" s="973">
        <f t="shared" si="3"/>
        <v>3420</v>
      </c>
      <c r="J76" s="974">
        <f t="shared" si="4"/>
        <v>41.140350877192979</v>
      </c>
      <c r="K76" s="975">
        <f t="shared" si="5"/>
        <v>4.4245283018867925</v>
      </c>
      <c r="L76" s="58">
        <f>+Enero!L76+Febrero!L76+Marzo!L76</f>
        <v>75</v>
      </c>
      <c r="N76" s="1169"/>
      <c r="O76" s="1170"/>
      <c r="P76" s="1171"/>
    </row>
    <row r="77" spans="1:20" x14ac:dyDescent="0.25">
      <c r="A77" s="57" t="s">
        <v>141</v>
      </c>
      <c r="B77" s="730">
        <f>Enero!B77+Febrero!B77+Marzo!B77</f>
        <v>0</v>
      </c>
      <c r="C77" s="730">
        <f>Enero!C77+Febrero!C77+Marzo!C77</f>
        <v>0</v>
      </c>
      <c r="D77" s="730">
        <f>Enero!D77+Febrero!D77+Marzo!D77</f>
        <v>0</v>
      </c>
      <c r="E77" s="730">
        <f>Enero!E77+Febrero!E77+Marzo!E77</f>
        <v>0</v>
      </c>
      <c r="F77" s="773">
        <f t="shared" si="2"/>
        <v>0</v>
      </c>
      <c r="G77" s="159">
        <f>Enero!G77+Febrero!G77+Marzo!G77</f>
        <v>0</v>
      </c>
      <c r="H77" s="159">
        <f>IFERROR((Enero!H77+Febrero!H77+Marzo!H77) / $T$65,0)</f>
        <v>0</v>
      </c>
      <c r="I77" s="973">
        <f t="shared" si="3"/>
        <v>0</v>
      </c>
      <c r="J77" s="974">
        <f t="shared" si="4"/>
        <v>0</v>
      </c>
      <c r="K77" s="975">
        <f t="shared" si="5"/>
        <v>0</v>
      </c>
      <c r="L77" s="58">
        <f>+Enero!L77+Febrero!L77+Marzo!L77</f>
        <v>0</v>
      </c>
      <c r="N77" s="1169"/>
      <c r="O77" s="1170"/>
      <c r="P77" s="1171"/>
    </row>
    <row r="78" spans="1:20" ht="15.75" thickBot="1" x14ac:dyDescent="0.3">
      <c r="A78" s="56" t="s">
        <v>142</v>
      </c>
      <c r="B78" s="730">
        <f>Enero!B78+Febrero!B78+Marzo!B78</f>
        <v>67</v>
      </c>
      <c r="C78" s="730">
        <f>Enero!C78+Febrero!C78+Marzo!C78</f>
        <v>64</v>
      </c>
      <c r="D78" s="730">
        <f>Enero!D78+Febrero!D78+Marzo!D78</f>
        <v>0</v>
      </c>
      <c r="E78" s="730">
        <f>Enero!E78+Febrero!E78+Marzo!E78</f>
        <v>0</v>
      </c>
      <c r="F78" s="773">
        <f t="shared" si="2"/>
        <v>64</v>
      </c>
      <c r="G78" s="159">
        <f>Enero!G78+Febrero!G78+Marzo!G78</f>
        <v>627</v>
      </c>
      <c r="H78" s="159">
        <f>IFERROR((Enero!H78+Febrero!H78+Marzo!H78) / $T$65,0)</f>
        <v>0.66666666666666663</v>
      </c>
      <c r="I78" s="973">
        <f t="shared" si="3"/>
        <v>60</v>
      </c>
      <c r="J78" s="974">
        <f t="shared" si="4"/>
        <v>1045</v>
      </c>
      <c r="K78" s="975">
        <f t="shared" si="5"/>
        <v>9.796875</v>
      </c>
      <c r="L78" s="58">
        <f>+Enero!L78+Febrero!L78+Marzo!L78</f>
        <v>3</v>
      </c>
      <c r="N78" s="1172"/>
      <c r="O78" s="1173"/>
      <c r="P78" s="1174"/>
    </row>
    <row r="79" spans="1:20" ht="15" customHeight="1" x14ac:dyDescent="0.25">
      <c r="A79" s="56" t="s">
        <v>143</v>
      </c>
      <c r="B79" s="730">
        <f>Enero!B79+Febrero!B79+Marzo!B79</f>
        <v>9</v>
      </c>
      <c r="C79" s="730">
        <f>Enero!C79+Febrero!C79+Marzo!C79</f>
        <v>7</v>
      </c>
      <c r="D79" s="730">
        <f>Enero!D79+Febrero!D79+Marzo!D79</f>
        <v>0</v>
      </c>
      <c r="E79" s="730">
        <f>Enero!E79+Febrero!E79+Marzo!E79</f>
        <v>0</v>
      </c>
      <c r="F79" s="773">
        <f t="shared" si="2"/>
        <v>7</v>
      </c>
      <c r="G79" s="159">
        <f>Enero!G79+Febrero!G79+Marzo!G79</f>
        <v>17</v>
      </c>
      <c r="H79" s="159">
        <f>IFERROR((Enero!H79+Febrero!H79+Marzo!H79) / $T$65,0)</f>
        <v>0.66666666666666663</v>
      </c>
      <c r="I79" s="973">
        <f t="shared" si="3"/>
        <v>60</v>
      </c>
      <c r="J79" s="974">
        <f t="shared" si="4"/>
        <v>28.333333333333332</v>
      </c>
      <c r="K79" s="975">
        <f t="shared" si="5"/>
        <v>2.4285714285714284</v>
      </c>
      <c r="L79" s="58">
        <f>+Enero!L79+Febrero!L79+Marzo!L79</f>
        <v>2</v>
      </c>
      <c r="N79" s="1148" t="s">
        <v>832</v>
      </c>
      <c r="O79" s="1149"/>
      <c r="P79" s="1150"/>
    </row>
    <row r="80" spans="1:20" x14ac:dyDescent="0.25">
      <c r="A80" s="56" t="s">
        <v>144</v>
      </c>
      <c r="B80" s="730">
        <f>Enero!B80+Febrero!B80+Marzo!B80</f>
        <v>9</v>
      </c>
      <c r="C80" s="730">
        <f>Enero!C80+Febrero!C80+Marzo!C80</f>
        <v>7</v>
      </c>
      <c r="D80" s="730">
        <f>Enero!D80+Febrero!D80+Marzo!D80</f>
        <v>0</v>
      </c>
      <c r="E80" s="730">
        <f>Enero!E80+Febrero!E80+Marzo!E80</f>
        <v>0</v>
      </c>
      <c r="F80" s="773">
        <f t="shared" si="2"/>
        <v>7</v>
      </c>
      <c r="G80" s="159">
        <f>Enero!G80+Febrero!G80+Marzo!G80</f>
        <v>63</v>
      </c>
      <c r="H80" s="159">
        <f>IFERROR((Enero!H80+Febrero!H80+Marzo!H80) / $T$65,0)</f>
        <v>0.66666666666666663</v>
      </c>
      <c r="I80" s="973">
        <f t="shared" si="3"/>
        <v>60</v>
      </c>
      <c r="J80" s="974">
        <f t="shared" si="4"/>
        <v>105</v>
      </c>
      <c r="K80" s="975">
        <f t="shared" si="5"/>
        <v>9</v>
      </c>
      <c r="L80" s="58">
        <f>+Enero!L80+Febrero!L80+Marzo!L80</f>
        <v>2</v>
      </c>
      <c r="N80" s="1151"/>
      <c r="O80" s="1152"/>
      <c r="P80" s="1153"/>
    </row>
    <row r="81" spans="1:18" x14ac:dyDescent="0.25">
      <c r="A81" s="56" t="s">
        <v>145</v>
      </c>
      <c r="B81" s="730">
        <f>Enero!B81+Febrero!B81+Marzo!B81</f>
        <v>0</v>
      </c>
      <c r="C81" s="730">
        <f>Enero!C81+Febrero!C81+Marzo!C81</f>
        <v>0</v>
      </c>
      <c r="D81" s="730">
        <f>Enero!D81+Febrero!D81+Marzo!D81</f>
        <v>0</v>
      </c>
      <c r="E81" s="730">
        <f>Enero!E81+Febrero!E81+Marzo!E81</f>
        <v>0</v>
      </c>
      <c r="F81" s="773">
        <f t="shared" si="2"/>
        <v>0</v>
      </c>
      <c r="G81" s="159">
        <f>Enero!G81+Febrero!G81+Marzo!G81</f>
        <v>0</v>
      </c>
      <c r="H81" s="159">
        <f>IFERROR((Enero!H81+Febrero!H81+Marzo!H81) / $T$65,0)</f>
        <v>0</v>
      </c>
      <c r="I81" s="973">
        <f t="shared" si="3"/>
        <v>0</v>
      </c>
      <c r="J81" s="974">
        <f t="shared" si="4"/>
        <v>0</v>
      </c>
      <c r="K81" s="975">
        <f t="shared" si="5"/>
        <v>0</v>
      </c>
      <c r="L81" s="58">
        <f>+Enero!L81+Febrero!L81+Marzo!L81</f>
        <v>0</v>
      </c>
      <c r="N81" s="1151"/>
      <c r="O81" s="1152"/>
      <c r="P81" s="1153"/>
    </row>
    <row r="82" spans="1:18" ht="15.75" thickBot="1" x14ac:dyDescent="0.3">
      <c r="A82" s="56" t="s">
        <v>146</v>
      </c>
      <c r="B82" s="730">
        <v>253</v>
      </c>
      <c r="C82" s="730">
        <f>Enero!C82+Febrero!C82+Marzo!C82</f>
        <v>99</v>
      </c>
      <c r="D82" s="730">
        <f>Enero!D82+Febrero!D82+Marzo!D82</f>
        <v>3</v>
      </c>
      <c r="E82" s="730">
        <f>Enero!E82+Febrero!E82+Marzo!E82</f>
        <v>15</v>
      </c>
      <c r="F82" s="773">
        <f t="shared" si="2"/>
        <v>117</v>
      </c>
      <c r="G82" s="159">
        <f>Enero!G82+Febrero!G82+Marzo!G82</f>
        <v>698</v>
      </c>
      <c r="H82" s="159">
        <f>IFERROR((Enero!H82+Febrero!H82+Marzo!H82) / $T$65,0)</f>
        <v>3</v>
      </c>
      <c r="I82" s="973">
        <f t="shared" si="3"/>
        <v>270</v>
      </c>
      <c r="J82" s="974">
        <f t="shared" si="4"/>
        <v>258.51851851851848</v>
      </c>
      <c r="K82" s="975">
        <f t="shared" si="5"/>
        <v>5.9658119658119659</v>
      </c>
      <c r="L82" s="58">
        <f>+Enero!L82+Febrero!L82+Marzo!L82</f>
        <v>6</v>
      </c>
      <c r="N82" s="1154"/>
      <c r="O82" s="1155"/>
      <c r="P82" s="1156"/>
    </row>
    <row r="83" spans="1:18" x14ac:dyDescent="0.25">
      <c r="A83" s="56" t="s">
        <v>147</v>
      </c>
      <c r="B83" s="730">
        <f>Enero!B83+Febrero!B83+Marzo!B83</f>
        <v>32</v>
      </c>
      <c r="C83" s="730">
        <f>Enero!C83+Febrero!C83+Marzo!C83</f>
        <v>25</v>
      </c>
      <c r="D83" s="730">
        <f>Enero!D83+Febrero!D83+Marzo!D83</f>
        <v>0</v>
      </c>
      <c r="E83" s="730">
        <f>Enero!E83+Febrero!E83+Marzo!E83</f>
        <v>0</v>
      </c>
      <c r="F83" s="773">
        <f t="shared" si="2"/>
        <v>25</v>
      </c>
      <c r="G83" s="159">
        <f>Enero!G83+Febrero!G83+Marzo!G83</f>
        <v>189</v>
      </c>
      <c r="H83" s="159">
        <f>IFERROR((Enero!H83+Febrero!H83+Marzo!H83) / $T$65,0)</f>
        <v>6</v>
      </c>
      <c r="I83" s="973">
        <f t="shared" si="3"/>
        <v>540</v>
      </c>
      <c r="J83" s="974">
        <f t="shared" si="4"/>
        <v>35</v>
      </c>
      <c r="K83" s="975">
        <f t="shared" si="5"/>
        <v>7.56</v>
      </c>
      <c r="L83" s="58">
        <f>+Enero!L83+Febrero!L83+Marzo!L83</f>
        <v>7</v>
      </c>
    </row>
    <row r="84" spans="1:18" x14ac:dyDescent="0.25">
      <c r="A84" s="56" t="s">
        <v>148</v>
      </c>
      <c r="B84" s="730">
        <f>Enero!B84+Febrero!B84+Marzo!B84</f>
        <v>110</v>
      </c>
      <c r="C84" s="730">
        <f>Enero!C84+Febrero!C84+Marzo!C84</f>
        <v>44</v>
      </c>
      <c r="D84" s="730">
        <f>Enero!D84+Febrero!D84+Marzo!D84</f>
        <v>4</v>
      </c>
      <c r="E84" s="730">
        <f>Enero!E84+Febrero!E84+Marzo!E84</f>
        <v>39</v>
      </c>
      <c r="F84" s="773">
        <f t="shared" si="2"/>
        <v>87</v>
      </c>
      <c r="G84" s="159">
        <f>Enero!G84+Febrero!G84+Marzo!G84</f>
        <v>378</v>
      </c>
      <c r="H84" s="159">
        <f>IFERROR((Enero!H84+Febrero!H84+Marzo!H84) / $T$65,0)</f>
        <v>11</v>
      </c>
      <c r="I84" s="973">
        <f t="shared" si="3"/>
        <v>990</v>
      </c>
      <c r="J84" s="974">
        <f t="shared" si="4"/>
        <v>38.181818181818187</v>
      </c>
      <c r="K84" s="975">
        <f t="shared" si="5"/>
        <v>4.3448275862068968</v>
      </c>
      <c r="L84" s="58">
        <f>+Enero!L84+Febrero!L84+Marzo!L84</f>
        <v>23</v>
      </c>
    </row>
    <row r="85" spans="1:18" x14ac:dyDescent="0.25">
      <c r="A85" s="56" t="s">
        <v>149</v>
      </c>
      <c r="B85" s="730">
        <f>Enero!B85+Febrero!B85+Marzo!B85</f>
        <v>103</v>
      </c>
      <c r="C85" s="730">
        <f>Enero!C85+Febrero!C85+Marzo!C85</f>
        <v>71</v>
      </c>
      <c r="D85" s="730">
        <f>Enero!D85+Febrero!D85+Marzo!D85</f>
        <v>1</v>
      </c>
      <c r="E85" s="730">
        <f>Enero!E85+Febrero!E85+Marzo!E85</f>
        <v>2</v>
      </c>
      <c r="F85" s="773">
        <f t="shared" si="2"/>
        <v>74</v>
      </c>
      <c r="G85" s="159">
        <f>Enero!G85+Febrero!G85+Marzo!G85</f>
        <v>474</v>
      </c>
      <c r="H85" s="159">
        <f>IFERROR((Enero!H85+Febrero!H85+Marzo!H85) / $T$65,0)</f>
        <v>14</v>
      </c>
      <c r="I85" s="973">
        <f t="shared" si="3"/>
        <v>1260</v>
      </c>
      <c r="J85" s="974">
        <f t="shared" si="4"/>
        <v>37.61904761904762</v>
      </c>
      <c r="K85" s="975">
        <f t="shared" si="5"/>
        <v>6.4054054054054053</v>
      </c>
      <c r="L85" s="58">
        <f>+Enero!L85+Febrero!L85+Marzo!L85</f>
        <v>29</v>
      </c>
    </row>
    <row r="86" spans="1:18" ht="15.75" thickBot="1" x14ac:dyDescent="0.3">
      <c r="A86" s="774" t="s">
        <v>6</v>
      </c>
      <c r="B86" s="945">
        <f t="shared" ref="B86:I86" si="6">SUM(B66:B85)</f>
        <v>2683</v>
      </c>
      <c r="C86" s="946">
        <f t="shared" si="6"/>
        <v>1655</v>
      </c>
      <c r="D86" s="947">
        <f t="shared" si="6"/>
        <v>21</v>
      </c>
      <c r="E86" s="947">
        <f t="shared" si="6"/>
        <v>157</v>
      </c>
      <c r="F86" s="947">
        <f t="shared" si="6"/>
        <v>1833</v>
      </c>
      <c r="G86" s="976">
        <f t="shared" si="6"/>
        <v>8902</v>
      </c>
      <c r="H86" s="977">
        <f t="shared" si="6"/>
        <v>158.66666666666669</v>
      </c>
      <c r="I86" s="978">
        <f t="shared" si="6"/>
        <v>14280</v>
      </c>
      <c r="J86" s="977">
        <f>IFERROR(SUM(G86/I86)*100,0)</f>
        <v>62.338935574229694</v>
      </c>
      <c r="K86" s="977">
        <f>IFERROR(SUM(G86/F86),0)</f>
        <v>4.8565193671576647</v>
      </c>
      <c r="L86" s="979">
        <f>SUM(L66:L85)</f>
        <v>290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709" t="s">
        <v>735</v>
      </c>
      <c r="B89" s="1710"/>
      <c r="C89" s="1188" t="s">
        <v>733</v>
      </c>
      <c r="D89" s="1189"/>
      <c r="E89" s="1189"/>
      <c r="F89" s="1189"/>
      <c r="G89" s="1189"/>
      <c r="H89" s="1189"/>
      <c r="I89" s="1189"/>
      <c r="J89" s="1190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737"/>
      <c r="B90" s="1738"/>
      <c r="C90" s="775" t="s">
        <v>161</v>
      </c>
      <c r="D90" s="776" t="s">
        <v>49</v>
      </c>
      <c r="E90" s="776" t="s">
        <v>50</v>
      </c>
      <c r="F90" s="776" t="s">
        <v>51</v>
      </c>
      <c r="G90" s="776" t="s">
        <v>52</v>
      </c>
      <c r="H90" s="776" t="s">
        <v>53</v>
      </c>
      <c r="I90" s="777" t="s">
        <v>54</v>
      </c>
      <c r="J90" s="778" t="s">
        <v>162</v>
      </c>
      <c r="K90" s="779" t="s">
        <v>6</v>
      </c>
      <c r="L90" s="6"/>
      <c r="M90" s="6"/>
      <c r="N90" s="6"/>
      <c r="O90" s="6"/>
      <c r="P90" s="6"/>
      <c r="Q90" s="6"/>
      <c r="R90" s="6"/>
    </row>
    <row r="91" spans="1:18" ht="15.75" thickBot="1" x14ac:dyDescent="0.3">
      <c r="A91" s="1734" t="s">
        <v>41</v>
      </c>
      <c r="B91" s="72" t="s">
        <v>731</v>
      </c>
      <c r="C91" s="736">
        <f>Enero!C91+Febrero!C91+Marzo!C91</f>
        <v>1</v>
      </c>
      <c r="D91" s="736">
        <f>Enero!D91+Febrero!D91+Marzo!D91</f>
        <v>39</v>
      </c>
      <c r="E91" s="736">
        <f>Enero!E91+Febrero!E91+Marzo!E91</f>
        <v>57</v>
      </c>
      <c r="F91" s="736">
        <f>Enero!F91+Febrero!F91+Marzo!F91</f>
        <v>30</v>
      </c>
      <c r="G91" s="736">
        <f>Enero!G91+Febrero!G91+Marzo!G91</f>
        <v>21</v>
      </c>
      <c r="H91" s="736">
        <f>Enero!H91+Febrero!H91+Marzo!H91</f>
        <v>9</v>
      </c>
      <c r="I91" s="736">
        <f>Enero!I91+Febrero!I91+Marzo!I91</f>
        <v>2</v>
      </c>
      <c r="J91" s="736">
        <f>Enero!J91+Febrero!J91+Marzo!J91</f>
        <v>0</v>
      </c>
      <c r="K91" s="780">
        <f t="shared" ref="K91:K99" si="7">SUM(J91+I91+H91+G91+F91+E91+D91+C91)</f>
        <v>159</v>
      </c>
      <c r="L91" s="6"/>
      <c r="M91" s="6"/>
      <c r="N91" s="6"/>
      <c r="O91" s="6"/>
      <c r="P91" s="6"/>
      <c r="Q91" s="6"/>
      <c r="R91" s="6"/>
    </row>
    <row r="92" spans="1:18" x14ac:dyDescent="0.25">
      <c r="A92" s="1735"/>
      <c r="B92" s="68" t="s">
        <v>730</v>
      </c>
      <c r="C92" s="736">
        <f>Enero!C92+Febrero!C92+Marzo!C92</f>
        <v>0</v>
      </c>
      <c r="D92" s="736">
        <f>Enero!D92+Febrero!D92+Marzo!D92</f>
        <v>29</v>
      </c>
      <c r="E92" s="736">
        <f>Enero!E92+Febrero!E92+Marzo!E92</f>
        <v>72</v>
      </c>
      <c r="F92" s="736">
        <f>Enero!F92+Febrero!F92+Marzo!F92</f>
        <v>66</v>
      </c>
      <c r="G92" s="736">
        <f>Enero!G92+Febrero!G92+Marzo!G92</f>
        <v>44</v>
      </c>
      <c r="H92" s="736">
        <f>Enero!H92+Febrero!H92+Marzo!H92</f>
        <v>14</v>
      </c>
      <c r="I92" s="736">
        <f>Enero!I92+Febrero!I92+Marzo!I92</f>
        <v>7</v>
      </c>
      <c r="J92" s="736">
        <f>Enero!J92+Febrero!J92+Marzo!J92</f>
        <v>0</v>
      </c>
      <c r="K92" s="781">
        <f t="shared" si="7"/>
        <v>232</v>
      </c>
    </row>
    <row r="93" spans="1:18" ht="15.75" thickBot="1" x14ac:dyDescent="0.3">
      <c r="A93" s="1736"/>
      <c r="B93" s="784" t="s">
        <v>6</v>
      </c>
      <c r="C93" s="785">
        <f t="shared" ref="C93:J93" si="8">SUM(C91+C92)</f>
        <v>1</v>
      </c>
      <c r="D93" s="786">
        <f t="shared" si="8"/>
        <v>68</v>
      </c>
      <c r="E93" s="786">
        <f t="shared" si="8"/>
        <v>129</v>
      </c>
      <c r="F93" s="786">
        <f t="shared" si="8"/>
        <v>96</v>
      </c>
      <c r="G93" s="786">
        <f t="shared" si="8"/>
        <v>65</v>
      </c>
      <c r="H93" s="786">
        <f t="shared" si="8"/>
        <v>23</v>
      </c>
      <c r="I93" s="786">
        <f t="shared" si="8"/>
        <v>9</v>
      </c>
      <c r="J93" s="787">
        <f t="shared" si="8"/>
        <v>0</v>
      </c>
      <c r="K93" s="782">
        <f t="shared" si="7"/>
        <v>391</v>
      </c>
    </row>
    <row r="94" spans="1:18" ht="15.75" thickBot="1" x14ac:dyDescent="0.3">
      <c r="A94" s="141"/>
      <c r="B94" s="133" t="s">
        <v>729</v>
      </c>
      <c r="C94" s="742">
        <f>Enero!C94+Febrero!C94+Marzo!C94</f>
        <v>0</v>
      </c>
      <c r="D94" s="742">
        <f>Enero!D94+Febrero!D94+Marzo!D94</f>
        <v>0</v>
      </c>
      <c r="E94" s="742">
        <f>Enero!E94+Febrero!E94+Marzo!E94</f>
        <v>1</v>
      </c>
      <c r="F94" s="742">
        <f>Enero!F94+Febrero!F94+Marzo!F94</f>
        <v>0</v>
      </c>
      <c r="G94" s="742">
        <f>Enero!G94+Febrero!G94+Marzo!G94</f>
        <v>1</v>
      </c>
      <c r="H94" s="742">
        <f>Enero!H94+Febrero!H94+Marzo!H94</f>
        <v>1</v>
      </c>
      <c r="I94" s="742">
        <f>Enero!I94+Febrero!I94+Marzo!I94</f>
        <v>0</v>
      </c>
      <c r="J94" s="742">
        <f>Enero!J94+Febrero!J94+Marzo!J94</f>
        <v>0</v>
      </c>
      <c r="K94" s="783">
        <f t="shared" si="7"/>
        <v>3</v>
      </c>
    </row>
    <row r="95" spans="1:18" ht="15.75" thickBot="1" x14ac:dyDescent="0.3">
      <c r="A95" s="1725" t="s">
        <v>55</v>
      </c>
      <c r="B95" s="60" t="s">
        <v>728</v>
      </c>
      <c r="C95" s="742">
        <f>Enero!C95+Febrero!C95+Marzo!C95</f>
        <v>1</v>
      </c>
      <c r="D95" s="742">
        <f>Enero!D95+Febrero!D95+Marzo!D95</f>
        <v>67</v>
      </c>
      <c r="E95" s="742">
        <f>Enero!E95+Febrero!E95+Marzo!E95</f>
        <v>129</v>
      </c>
      <c r="F95" s="742">
        <f>Enero!F95+Febrero!F95+Marzo!F95</f>
        <v>94</v>
      </c>
      <c r="G95" s="742">
        <f>Enero!G95+Febrero!G95+Marzo!G95</f>
        <v>66</v>
      </c>
      <c r="H95" s="742">
        <f>Enero!H95+Febrero!H95+Marzo!H95</f>
        <v>23</v>
      </c>
      <c r="I95" s="742">
        <f>Enero!I95+Febrero!I95+Marzo!I95</f>
        <v>8</v>
      </c>
      <c r="J95" s="742">
        <f>Enero!J95+Febrero!J95+Marzo!J95</f>
        <v>0</v>
      </c>
      <c r="K95" s="780">
        <f t="shared" si="7"/>
        <v>388</v>
      </c>
    </row>
    <row r="96" spans="1:18" x14ac:dyDescent="0.25">
      <c r="A96" s="1726"/>
      <c r="B96" s="131" t="s">
        <v>727</v>
      </c>
      <c r="C96" s="742">
        <f>Enero!C96+Febrero!C96+Marzo!C96</f>
        <v>0</v>
      </c>
      <c r="D96" s="742">
        <f>Enero!D96+Febrero!D96+Marzo!D96</f>
        <v>1</v>
      </c>
      <c r="E96" s="742">
        <f>Enero!E96+Febrero!E96+Marzo!E96</f>
        <v>1</v>
      </c>
      <c r="F96" s="742">
        <f>Enero!F96+Febrero!F96+Marzo!F96</f>
        <v>2</v>
      </c>
      <c r="G96" s="742">
        <f>Enero!G96+Febrero!G96+Marzo!G96</f>
        <v>0</v>
      </c>
      <c r="H96" s="742">
        <f>Enero!H96+Febrero!H96+Marzo!H96</f>
        <v>1</v>
      </c>
      <c r="I96" s="742">
        <f>Enero!I96+Febrero!I96+Marzo!I96</f>
        <v>1</v>
      </c>
      <c r="J96" s="742">
        <f>Enero!J96+Febrero!J96+Marzo!J96</f>
        <v>0</v>
      </c>
      <c r="K96" s="781">
        <f t="shared" si="7"/>
        <v>6</v>
      </c>
    </row>
    <row r="97" spans="1:18" ht="15.75" thickBot="1" x14ac:dyDescent="0.3">
      <c r="A97" s="1727"/>
      <c r="B97" s="788" t="s">
        <v>6</v>
      </c>
      <c r="C97" s="789">
        <f>C96+C95</f>
        <v>1</v>
      </c>
      <c r="D97" s="790">
        <f t="shared" ref="D97:J97" si="9">D96+D95</f>
        <v>68</v>
      </c>
      <c r="E97" s="790">
        <f t="shared" si="9"/>
        <v>130</v>
      </c>
      <c r="F97" s="790">
        <f t="shared" si="9"/>
        <v>96</v>
      </c>
      <c r="G97" s="790">
        <f t="shared" si="9"/>
        <v>66</v>
      </c>
      <c r="H97" s="790">
        <f t="shared" si="9"/>
        <v>24</v>
      </c>
      <c r="I97" s="790">
        <f t="shared" si="9"/>
        <v>9</v>
      </c>
      <c r="J97" s="791">
        <f t="shared" si="9"/>
        <v>0</v>
      </c>
      <c r="K97" s="782">
        <f t="shared" si="7"/>
        <v>394</v>
      </c>
      <c r="R97" s="18"/>
    </row>
    <row r="98" spans="1:18" ht="15.75" thickBot="1" x14ac:dyDescent="0.3">
      <c r="A98" s="75"/>
      <c r="B98" s="72" t="s">
        <v>726</v>
      </c>
      <c r="C98" s="736">
        <f>Enero!C98+Febrero!C98+Marzo!C98</f>
        <v>0</v>
      </c>
      <c r="D98" s="736">
        <f>Enero!D98+Febrero!D98+Marzo!D98</f>
        <v>14</v>
      </c>
      <c r="E98" s="736">
        <f>Enero!E98+Febrero!E98+Marzo!E98</f>
        <v>27</v>
      </c>
      <c r="F98" s="736">
        <f>Enero!F98+Febrero!F98+Marzo!F98</f>
        <v>24</v>
      </c>
      <c r="G98" s="736">
        <f>Enero!G98+Febrero!G98+Marzo!G98</f>
        <v>13</v>
      </c>
      <c r="H98" s="736">
        <f>Enero!H98+Febrero!H98+Marzo!H98</f>
        <v>5</v>
      </c>
      <c r="I98" s="736">
        <f>Enero!I98+Febrero!I98+Marzo!I98</f>
        <v>1</v>
      </c>
      <c r="J98" s="736">
        <f>Enero!J98+Febrero!J98+Marzo!J98</f>
        <v>0</v>
      </c>
      <c r="K98" s="780">
        <f t="shared" si="7"/>
        <v>84</v>
      </c>
    </row>
    <row r="99" spans="1:18" ht="15.75" thickBot="1" x14ac:dyDescent="0.3">
      <c r="A99" s="76"/>
      <c r="B99" s="77" t="s">
        <v>732</v>
      </c>
      <c r="C99" s="736">
        <f>Enero!C99+Febrero!C99+Marzo!C99</f>
        <v>0</v>
      </c>
      <c r="D99" s="736">
        <f>Enero!D99+Febrero!D99+Marzo!D99</f>
        <v>6</v>
      </c>
      <c r="E99" s="736">
        <f>Enero!E99+Febrero!E99+Marzo!E99</f>
        <v>6</v>
      </c>
      <c r="F99" s="736">
        <f>Enero!F99+Febrero!F99+Marzo!F99</f>
        <v>8</v>
      </c>
      <c r="G99" s="736">
        <f>Enero!G99+Febrero!G99+Marzo!G99</f>
        <v>7</v>
      </c>
      <c r="H99" s="736">
        <f>Enero!H99+Febrero!H99+Marzo!H99</f>
        <v>4</v>
      </c>
      <c r="I99" s="736">
        <f>Enero!I99+Febrero!I99+Marzo!I99</f>
        <v>1</v>
      </c>
      <c r="J99" s="736">
        <f>Enero!J99+Febrero!J99+Marzo!J99</f>
        <v>0</v>
      </c>
      <c r="K99" s="782">
        <f t="shared" si="7"/>
        <v>32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689">
        <f>Enero!F102+Febrero!F102+Marzo!F102</f>
        <v>0</v>
      </c>
      <c r="G102" s="1690">
        <f>Enero!G102+Febrero!G102+Marzo!G102+Abril!G102+Mayo!G102+Junio!G102+Julio!G102+Agosto!G102+Septiembre!G102+Octubre!G102+Noviembre!G102+Diciembre!G102</f>
        <v>0</v>
      </c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689">
        <f>Enero!F103+Febrero!F103+Marzo!F103</f>
        <v>0</v>
      </c>
      <c r="G103" s="1690">
        <f>Enero!G103+Febrero!G103+Marzo!G103+Abril!G103+Mayo!G103+Junio!G103+Julio!G103+Agosto!G103+Septiembre!G103+Octubre!G103+Noviembre!G103+Diciembre!G103</f>
        <v>0</v>
      </c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689">
        <f>Enero!F104+Febrero!F104+Marzo!F104</f>
        <v>0</v>
      </c>
      <c r="G104" s="1690">
        <f>Enero!G104+Febrero!G104+Marzo!G104+Abril!G104+Mayo!G104+Junio!G104+Julio!G104+Agosto!G104+Septiembre!G104+Octubre!G104+Noviembre!G104+Diciembre!G104</f>
        <v>0</v>
      </c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691">
        <f>Enero!F105+Febrero!F105+Marzo!F105</f>
        <v>0</v>
      </c>
      <c r="G105" s="1692">
        <f>Enero!G105+Febrero!G105+Marzo!G105+Abril!G105+Mayo!G105+Junio!G105+Julio!G105+Agosto!G105+Septiembre!G105+Octubre!G105+Noviembre!G105+Diciembre!G105</f>
        <v>0</v>
      </c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691">
        <f>Enero!F106+Febrero!F106+Marzo!F106</f>
        <v>0</v>
      </c>
      <c r="G106" s="1692">
        <f>Enero!G106+Febrero!G106+Marzo!G106+Abril!G106+Mayo!G106+Junio!G106+Julio!G106+Agosto!G106+Septiembre!G106+Octubre!G106+Noviembre!G106+Diciembre!G106</f>
        <v>0</v>
      </c>
      <c r="H106" s="54"/>
      <c r="I106" s="54"/>
      <c r="J106" s="54"/>
      <c r="K106" s="54"/>
      <c r="L106" s="54"/>
      <c r="M106" s="6"/>
    </row>
    <row r="107" spans="1:18" x14ac:dyDescent="0.25">
      <c r="A107" s="1739" t="s">
        <v>62</v>
      </c>
      <c r="B107" s="1740"/>
      <c r="C107" s="1740"/>
      <c r="D107" s="1740"/>
      <c r="E107" s="1740"/>
      <c r="F107" s="1741">
        <f>SUM(F105+F106)</f>
        <v>0</v>
      </c>
      <c r="G107" s="1742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699">
        <f>Enero!F108+Febrero!F108+Marzo!F108</f>
        <v>0</v>
      </c>
      <c r="G108" s="1700">
        <f>Enero!G108+Febrero!G108+Marzo!G108+Abril!G108+Mayo!G108+Junio!G108+Julio!G108+Agosto!G108+Septiembre!G108+Octubre!G108+Noviembre!G108+Diciembre!G108</f>
        <v>0</v>
      </c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699">
        <f>Enero!F109+Febrero!F109+Marzo!F109</f>
        <v>0</v>
      </c>
      <c r="G109" s="1700">
        <f>Enero!G109+Febrero!G109+Marzo!G109+Abril!G109+Mayo!G109+Junio!G109+Julio!G109+Agosto!G109+Septiembre!G109+Octubre!G109+Noviembre!G109+Diciembre!G109</f>
        <v>0</v>
      </c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699">
        <f>Enero!F110+Febrero!F110+Marzo!F110</f>
        <v>0</v>
      </c>
      <c r="G110" s="1700">
        <f>Enero!G110+Febrero!G110+Marzo!G110+Abril!G110+Mayo!G110+Junio!G110+Julio!G110+Agosto!G110+Septiembre!G110+Octubre!G110+Noviembre!G110+Diciembre!G110</f>
        <v>0</v>
      </c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699">
        <f>Enero!F111+Febrero!F111+Marzo!F111</f>
        <v>0</v>
      </c>
      <c r="G111" s="1700">
        <f>Enero!G111+Febrero!G111+Marzo!G111+Abril!G111+Mayo!G111+Junio!G111+Julio!G111+Agosto!G111+Septiembre!G111+Octubre!G111+Noviembre!G111+Diciembre!G111</f>
        <v>0</v>
      </c>
      <c r="H111" s="54"/>
      <c r="I111" s="54"/>
      <c r="J111" s="54"/>
      <c r="K111" s="54"/>
      <c r="L111" s="54"/>
      <c r="M111" s="6"/>
    </row>
    <row r="112" spans="1:18" x14ac:dyDescent="0.25">
      <c r="A112" s="1739" t="s">
        <v>66</v>
      </c>
      <c r="B112" s="1740"/>
      <c r="C112" s="1740"/>
      <c r="D112" s="1740"/>
      <c r="E112" s="1740"/>
      <c r="F112" s="1741">
        <f>SUM(F108+F109+F110+F111)</f>
        <v>0</v>
      </c>
      <c r="G112" s="1742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697">
        <f>Enero!F113+Febrero!F113+Marzo!F113</f>
        <v>0</v>
      </c>
      <c r="G113" s="1698">
        <f>Enero!G113+Febrero!G113+Marzo!G113+Abril!G113+Mayo!G113+Junio!G113+Julio!G113+Agosto!G113+Septiembre!G113+Octubre!G113+Noviembre!G113+Diciembre!G113</f>
        <v>0</v>
      </c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dataConsolidate/>
  <mergeCells count="98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A119:F119"/>
    <mergeCell ref="G119:J119"/>
    <mergeCell ref="A118:F118"/>
    <mergeCell ref="G118:J118"/>
    <mergeCell ref="G116:J116"/>
    <mergeCell ref="B117:J117"/>
    <mergeCell ref="A110:E110"/>
    <mergeCell ref="F110:G110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1:E111"/>
    <mergeCell ref="F111:G111"/>
    <mergeCell ref="A102:E102"/>
    <mergeCell ref="F102:G102"/>
    <mergeCell ref="A103:E103"/>
    <mergeCell ref="F103:G103"/>
    <mergeCell ref="A104:E104"/>
    <mergeCell ref="F104:G104"/>
    <mergeCell ref="A95:A97"/>
    <mergeCell ref="A101:G101"/>
    <mergeCell ref="D64:F64"/>
    <mergeCell ref="G64:G65"/>
    <mergeCell ref="H64:H65"/>
    <mergeCell ref="A91:A93"/>
    <mergeCell ref="A89:B90"/>
    <mergeCell ref="C89:J89"/>
    <mergeCell ref="N47:Q49"/>
    <mergeCell ref="L64:L65"/>
    <mergeCell ref="A88:K88"/>
    <mergeCell ref="N79:P82"/>
    <mergeCell ref="N67:P70"/>
    <mergeCell ref="Q67:S70"/>
    <mergeCell ref="N72:P74"/>
    <mergeCell ref="I64:I65"/>
    <mergeCell ref="Q72:S74"/>
    <mergeCell ref="N75:P78"/>
    <mergeCell ref="D53:D54"/>
    <mergeCell ref="A61:Q61"/>
    <mergeCell ref="A63:L63"/>
    <mergeCell ref="A64:A65"/>
    <mergeCell ref="B64:B65"/>
    <mergeCell ref="J64:J65"/>
    <mergeCell ref="K64:K65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8 G115">
    <cfRule type="cellIs" dxfId="11" priority="5" operator="equal">
      <formula>""</formula>
    </cfRule>
  </conditionalFormatting>
  <conditionalFormatting sqref="G118">
    <cfRule type="cellIs" dxfId="10" priority="3" operator="equal">
      <formula>""</formula>
    </cfRule>
  </conditionalFormatting>
  <conditionalFormatting sqref="A115">
    <cfRule type="cellIs" dxfId="9" priority="1" operator="equal">
      <formula>""</formula>
    </cfRule>
  </conditionalFormatting>
  <hyperlinks>
    <hyperlink ref="A3" r:id="rId1"/>
  </hyperlinks>
  <pageMargins left="0.5" right="0.38" top="0.66" bottom="0.63" header="0.31496062992125984" footer="0.31496062992125984"/>
  <pageSetup scale="39" orientation="portrait" horizontalDpi="200" verticalDpi="20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2" tint="-0.499984740745262"/>
  </sheetPr>
  <dimension ref="A1:T121"/>
  <sheetViews>
    <sheetView zoomScale="115" zoomScaleNormal="115" zoomScalePageLayoutView="60" workbookViewId="0">
      <selection activeCell="F9" sqref="F9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  <col min="19" max="20" width="11.42578125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818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/>
      <c r="B9" s="180"/>
      <c r="C9" s="198"/>
      <c r="E9" s="59" t="s">
        <v>85</v>
      </c>
      <c r="F9" s="183">
        <f>'67-A'!B16</f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743" t="s">
        <v>1</v>
      </c>
      <c r="B11" s="792" t="s">
        <v>2</v>
      </c>
      <c r="C11" s="793" t="s">
        <v>724</v>
      </c>
      <c r="D11" s="1745" t="s">
        <v>3</v>
      </c>
      <c r="E11" s="718"/>
      <c r="F11" s="1747" t="s">
        <v>725</v>
      </c>
      <c r="G11" s="1748"/>
      <c r="H11" s="1748"/>
      <c r="I11" s="1749"/>
      <c r="J11" s="801" t="s">
        <v>4</v>
      </c>
      <c r="K11" s="802" t="s">
        <v>5</v>
      </c>
      <c r="L11" s="1753" t="s">
        <v>6</v>
      </c>
      <c r="N11" s="1114"/>
      <c r="O11" s="1114"/>
      <c r="P11" s="1114"/>
      <c r="Q11" s="1114"/>
    </row>
    <row r="12" spans="1:17" ht="15.75" customHeight="1" thickBot="1" x14ac:dyDescent="0.3">
      <c r="A12" s="1744"/>
      <c r="B12" s="794" t="s">
        <v>7</v>
      </c>
      <c r="C12" s="795" t="s">
        <v>8</v>
      </c>
      <c r="D12" s="1746"/>
      <c r="E12" s="718"/>
      <c r="F12" s="1750"/>
      <c r="G12" s="1751"/>
      <c r="H12" s="1751"/>
      <c r="I12" s="1752"/>
      <c r="J12" s="803" t="s">
        <v>9</v>
      </c>
      <c r="K12" s="804" t="s">
        <v>10</v>
      </c>
      <c r="L12" s="1754"/>
    </row>
    <row r="13" spans="1:17" s="155" customFormat="1" x14ac:dyDescent="0.25">
      <c r="A13" s="153" t="s">
        <v>691</v>
      </c>
      <c r="B13" s="723">
        <f>Abril!B13+Mayo!B13+Junio!B13</f>
        <v>0</v>
      </c>
      <c r="C13" s="723">
        <f>Abril!C13+Mayo!C13+Junio!C13</f>
        <v>0</v>
      </c>
      <c r="D13" s="796">
        <f>SUM(C13+B13)</f>
        <v>0</v>
      </c>
      <c r="E13" s="719"/>
      <c r="F13" s="1029" t="s">
        <v>11</v>
      </c>
      <c r="G13" s="1030"/>
      <c r="H13" s="1030"/>
      <c r="I13" s="1030"/>
      <c r="J13" s="723">
        <f>Abril!J13+Mayo!J13+Junio!J13</f>
        <v>903</v>
      </c>
      <c r="K13" s="728">
        <f>Abril!K13+Mayo!K13+Junio!K13</f>
        <v>420</v>
      </c>
      <c r="L13" s="805">
        <f>SUM(K13+J13)</f>
        <v>1323</v>
      </c>
    </row>
    <row r="14" spans="1:17" x14ac:dyDescent="0.25">
      <c r="A14" s="13" t="s">
        <v>692</v>
      </c>
      <c r="B14" s="723">
        <f>Abril!B14+Mayo!B14+Junio!B14</f>
        <v>155</v>
      </c>
      <c r="C14" s="723">
        <f>Abril!C14+Mayo!C14+Junio!C14</f>
        <v>2311</v>
      </c>
      <c r="D14" s="797">
        <f t="shared" ref="D14:D51" si="0">SUM(C14+B14)</f>
        <v>2466</v>
      </c>
      <c r="E14" s="718"/>
      <c r="F14" s="1029" t="s">
        <v>12</v>
      </c>
      <c r="G14" s="1030"/>
      <c r="H14" s="1030"/>
      <c r="I14" s="1030"/>
      <c r="J14" s="723">
        <f>Abril!J14+Mayo!J14+Junio!J14</f>
        <v>2537</v>
      </c>
      <c r="K14" s="723">
        <f>Abril!K14+Mayo!K14+Junio!K14</f>
        <v>5982</v>
      </c>
      <c r="L14" s="805">
        <f t="shared" ref="L14:L33" si="1">SUM(K14+J14)</f>
        <v>8519</v>
      </c>
    </row>
    <row r="15" spans="1:17" x14ac:dyDescent="0.25">
      <c r="A15" s="13" t="s">
        <v>693</v>
      </c>
      <c r="B15" s="723">
        <f>Abril!B15+Mayo!B15+Junio!B15</f>
        <v>351</v>
      </c>
      <c r="C15" s="723">
        <f>Abril!C15+Mayo!C15+Junio!C15</f>
        <v>1763</v>
      </c>
      <c r="D15" s="797">
        <f t="shared" si="0"/>
        <v>2114</v>
      </c>
      <c r="E15" s="718"/>
      <c r="F15" s="1029" t="s">
        <v>13</v>
      </c>
      <c r="G15" s="1030"/>
      <c r="H15" s="1030"/>
      <c r="I15" s="1030"/>
      <c r="J15" s="723">
        <f>Abril!J15+Mayo!J15+Junio!J15</f>
        <v>932</v>
      </c>
      <c r="K15" s="723">
        <f>Abril!K15+Mayo!K15+Junio!K15</f>
        <v>3089</v>
      </c>
      <c r="L15" s="805">
        <f t="shared" si="1"/>
        <v>4021</v>
      </c>
    </row>
    <row r="16" spans="1:17" x14ac:dyDescent="0.25">
      <c r="A16" s="13" t="s">
        <v>694</v>
      </c>
      <c r="B16" s="723">
        <f>Abril!B16+Mayo!B16+Junio!B16</f>
        <v>96</v>
      </c>
      <c r="C16" s="723">
        <f>Abril!C16+Mayo!C16+Junio!C16</f>
        <v>1620</v>
      </c>
      <c r="D16" s="797">
        <f t="shared" si="0"/>
        <v>1716</v>
      </c>
      <c r="E16" s="718"/>
      <c r="F16" s="1029" t="s">
        <v>14</v>
      </c>
      <c r="G16" s="1030"/>
      <c r="H16" s="1030"/>
      <c r="I16" s="1030"/>
      <c r="J16" s="723">
        <f>Abril!J16+Mayo!J16+Junio!J16</f>
        <v>917</v>
      </c>
      <c r="K16" s="723">
        <f>Abril!K16+Mayo!K16+Junio!K16</f>
        <v>1184</v>
      </c>
      <c r="L16" s="805">
        <f t="shared" si="1"/>
        <v>2101</v>
      </c>
    </row>
    <row r="17" spans="1:12" x14ac:dyDescent="0.25">
      <c r="A17" s="13" t="s">
        <v>695</v>
      </c>
      <c r="B17" s="723">
        <f>Abril!B17+Mayo!B17+Junio!B17</f>
        <v>513</v>
      </c>
      <c r="C17" s="723">
        <f>Abril!C17+Mayo!C17+Junio!C17</f>
        <v>667</v>
      </c>
      <c r="D17" s="797">
        <f t="shared" si="0"/>
        <v>1180</v>
      </c>
      <c r="E17" s="718"/>
      <c r="F17" s="1029" t="s">
        <v>15</v>
      </c>
      <c r="G17" s="1030"/>
      <c r="H17" s="1030"/>
      <c r="I17" s="1030"/>
      <c r="J17" s="723">
        <f>Abril!J17+Mayo!J17+Junio!J17</f>
        <v>0</v>
      </c>
      <c r="K17" s="723">
        <f>Abril!K17+Mayo!K17+Junio!K17</f>
        <v>0</v>
      </c>
      <c r="L17" s="805">
        <f t="shared" si="1"/>
        <v>0</v>
      </c>
    </row>
    <row r="18" spans="1:12" x14ac:dyDescent="0.25">
      <c r="A18" s="13" t="s">
        <v>786</v>
      </c>
      <c r="B18" s="723">
        <f>Abril!B18+Mayo!B18+Junio!B18</f>
        <v>1009</v>
      </c>
      <c r="C18" s="723">
        <f>Abril!C18+Mayo!C18+Junio!C18</f>
        <v>1295</v>
      </c>
      <c r="D18" s="797">
        <f t="shared" si="0"/>
        <v>2304</v>
      </c>
      <c r="E18" s="718"/>
      <c r="F18" s="1045" t="s">
        <v>16</v>
      </c>
      <c r="G18" s="1046"/>
      <c r="H18" s="1046"/>
      <c r="I18" s="1046"/>
      <c r="J18" s="723">
        <f>Abril!J18+Mayo!J18+Junio!J18</f>
        <v>0</v>
      </c>
      <c r="K18" s="723">
        <f>Abril!K18+Mayo!K18+Junio!K18</f>
        <v>0</v>
      </c>
      <c r="L18" s="805">
        <f t="shared" si="1"/>
        <v>0</v>
      </c>
    </row>
    <row r="19" spans="1:12" x14ac:dyDescent="0.25">
      <c r="A19" s="13" t="s">
        <v>696</v>
      </c>
      <c r="B19" s="723">
        <f>Abril!B19+Mayo!B19+Junio!B19</f>
        <v>557</v>
      </c>
      <c r="C19" s="723">
        <f>Abril!C19+Mayo!C19+Junio!C19</f>
        <v>977</v>
      </c>
      <c r="D19" s="797">
        <f t="shared" si="0"/>
        <v>1534</v>
      </c>
      <c r="E19" s="718"/>
      <c r="F19" s="1045" t="s">
        <v>17</v>
      </c>
      <c r="G19" s="1046"/>
      <c r="H19" s="1046"/>
      <c r="I19" s="1047"/>
      <c r="J19" s="723">
        <f>Abril!J19+Mayo!J19+Junio!J19</f>
        <v>0</v>
      </c>
      <c r="K19" s="723">
        <f>Abril!K19+Mayo!K19+Junio!K19</f>
        <v>0</v>
      </c>
      <c r="L19" s="805">
        <f t="shared" si="1"/>
        <v>0</v>
      </c>
    </row>
    <row r="20" spans="1:12" x14ac:dyDescent="0.25">
      <c r="A20" s="13" t="s">
        <v>697</v>
      </c>
      <c r="B20" s="723">
        <f>Abril!B20+Mayo!B20+Junio!B20</f>
        <v>0</v>
      </c>
      <c r="C20" s="723">
        <f>Abril!C20+Mayo!C20+Junio!C20</f>
        <v>0</v>
      </c>
      <c r="D20" s="797">
        <f t="shared" si="0"/>
        <v>0</v>
      </c>
      <c r="E20" s="718"/>
      <c r="F20" s="1045" t="s">
        <v>18</v>
      </c>
      <c r="G20" s="1046"/>
      <c r="H20" s="1046"/>
      <c r="I20" s="1047"/>
      <c r="J20" s="723">
        <f>Abril!J20+Mayo!J20+Junio!J20</f>
        <v>0</v>
      </c>
      <c r="K20" s="723">
        <f>Abril!K20+Mayo!K20+Junio!K20</f>
        <v>0</v>
      </c>
      <c r="L20" s="805">
        <f t="shared" si="1"/>
        <v>0</v>
      </c>
    </row>
    <row r="21" spans="1:12" x14ac:dyDescent="0.25">
      <c r="A21" s="13" t="s">
        <v>698</v>
      </c>
      <c r="B21" s="723">
        <f>Abril!B21+Mayo!B21+Junio!B21</f>
        <v>288</v>
      </c>
      <c r="C21" s="723">
        <f>Abril!C21+Mayo!C21+Junio!C21</f>
        <v>634</v>
      </c>
      <c r="D21" s="797">
        <f t="shared" si="0"/>
        <v>922</v>
      </c>
      <c r="E21" s="718"/>
      <c r="F21" s="1045" t="s">
        <v>19</v>
      </c>
      <c r="G21" s="1046"/>
      <c r="H21" s="1046"/>
      <c r="I21" s="1047"/>
      <c r="J21" s="723">
        <f>Abril!J21+Mayo!J21+Junio!J21</f>
        <v>0</v>
      </c>
      <c r="K21" s="723">
        <f>Abril!K21+Mayo!K21+Junio!K21</f>
        <v>0</v>
      </c>
      <c r="L21" s="805">
        <f t="shared" si="1"/>
        <v>0</v>
      </c>
    </row>
    <row r="22" spans="1:12" x14ac:dyDescent="0.25">
      <c r="A22" s="13" t="s">
        <v>699</v>
      </c>
      <c r="B22" s="723">
        <f>Abril!B22+Mayo!B22+Junio!B22</f>
        <v>125</v>
      </c>
      <c r="C22" s="723">
        <f>Abril!C22+Mayo!C22+Junio!C22</f>
        <v>367</v>
      </c>
      <c r="D22" s="797">
        <f t="shared" si="0"/>
        <v>492</v>
      </c>
      <c r="E22" s="718"/>
      <c r="F22" s="1045" t="s">
        <v>20</v>
      </c>
      <c r="G22" s="1046"/>
      <c r="H22" s="1046"/>
      <c r="I22" s="1047"/>
      <c r="J22" s="723">
        <f>Abril!J22+Mayo!J22+Junio!J22</f>
        <v>959</v>
      </c>
      <c r="K22" s="723">
        <f>Abril!K22+Mayo!K22+Junio!K22</f>
        <v>1796</v>
      </c>
      <c r="L22" s="805">
        <f t="shared" si="1"/>
        <v>2755</v>
      </c>
    </row>
    <row r="23" spans="1:12" x14ac:dyDescent="0.25">
      <c r="A23" s="13" t="s">
        <v>700</v>
      </c>
      <c r="B23" s="723">
        <f>Abril!B23+Mayo!B23+Junio!B23</f>
        <v>98</v>
      </c>
      <c r="C23" s="723">
        <f>Abril!C23+Mayo!C23+Junio!C23</f>
        <v>606</v>
      </c>
      <c r="D23" s="797">
        <f t="shared" si="0"/>
        <v>704</v>
      </c>
      <c r="E23" s="718"/>
      <c r="F23" s="1045" t="s">
        <v>21</v>
      </c>
      <c r="G23" s="1046"/>
      <c r="H23" s="1046"/>
      <c r="I23" s="1047"/>
      <c r="J23" s="723">
        <f>Abril!J23+Mayo!J23+Junio!J23</f>
        <v>104</v>
      </c>
      <c r="K23" s="723">
        <f>Abril!K23+Mayo!K23+Junio!K23</f>
        <v>8</v>
      </c>
      <c r="L23" s="805">
        <f t="shared" si="1"/>
        <v>112</v>
      </c>
    </row>
    <row r="24" spans="1:12" x14ac:dyDescent="0.25">
      <c r="A24" s="13" t="s">
        <v>701</v>
      </c>
      <c r="B24" s="723">
        <f>Abril!B24+Mayo!B24+Junio!B24</f>
        <v>199</v>
      </c>
      <c r="C24" s="723">
        <f>Abril!C24+Mayo!C24+Junio!C24</f>
        <v>416</v>
      </c>
      <c r="D24" s="797">
        <f t="shared" si="0"/>
        <v>615</v>
      </c>
      <c r="E24" s="718"/>
      <c r="F24" s="1045" t="s">
        <v>22</v>
      </c>
      <c r="G24" s="1046"/>
      <c r="H24" s="1046"/>
      <c r="I24" s="1047"/>
      <c r="J24" s="723">
        <f>Abril!J24+Mayo!J24+Junio!J24</f>
        <v>0</v>
      </c>
      <c r="K24" s="723">
        <f>Abril!K24+Mayo!K24+Junio!K24</f>
        <v>0</v>
      </c>
      <c r="L24" s="805">
        <f t="shared" si="1"/>
        <v>0</v>
      </c>
    </row>
    <row r="25" spans="1:12" x14ac:dyDescent="0.25">
      <c r="A25" s="13" t="s">
        <v>702</v>
      </c>
      <c r="B25" s="723">
        <f>Abril!B25+Mayo!B25+Junio!B25</f>
        <v>434</v>
      </c>
      <c r="C25" s="723">
        <f>Abril!C25+Mayo!C25+Junio!C25</f>
        <v>1381</v>
      </c>
      <c r="D25" s="797">
        <f t="shared" si="0"/>
        <v>1815</v>
      </c>
      <c r="E25" s="718"/>
      <c r="F25" s="1045" t="s">
        <v>23</v>
      </c>
      <c r="G25" s="1046"/>
      <c r="H25" s="1046"/>
      <c r="I25" s="1047"/>
      <c r="J25" s="723">
        <f>Abril!J25+Mayo!J25+Junio!J25</f>
        <v>0</v>
      </c>
      <c r="K25" s="723">
        <f>Abril!K25+Mayo!K25+Junio!K25</f>
        <v>0</v>
      </c>
      <c r="L25" s="805">
        <f t="shared" si="1"/>
        <v>0</v>
      </c>
    </row>
    <row r="26" spans="1:12" x14ac:dyDescent="0.25">
      <c r="A26" s="13" t="s">
        <v>703</v>
      </c>
      <c r="B26" s="723">
        <f>Abril!B26+Mayo!B26+Junio!B26</f>
        <v>227</v>
      </c>
      <c r="C26" s="723">
        <f>Abril!C26+Mayo!C26+Junio!C26</f>
        <v>510</v>
      </c>
      <c r="D26" s="797">
        <f t="shared" si="0"/>
        <v>737</v>
      </c>
      <c r="E26" s="718"/>
      <c r="F26" s="1045" t="s">
        <v>24</v>
      </c>
      <c r="G26" s="1046"/>
      <c r="H26" s="1046"/>
      <c r="I26" s="1047"/>
      <c r="J26" s="723">
        <f>Abril!J26+Mayo!J26+Junio!J26</f>
        <v>0</v>
      </c>
      <c r="K26" s="723">
        <f>Abril!K26+Mayo!K26+Junio!K26</f>
        <v>0</v>
      </c>
      <c r="L26" s="805">
        <f t="shared" si="1"/>
        <v>0</v>
      </c>
    </row>
    <row r="27" spans="1:12" x14ac:dyDescent="0.25">
      <c r="A27" s="13" t="s">
        <v>704</v>
      </c>
      <c r="B27" s="723">
        <f>Abril!B27+Mayo!B27+Junio!B27</f>
        <v>100</v>
      </c>
      <c r="C27" s="723">
        <f>Abril!C27+Mayo!C27+Junio!C27</f>
        <v>169</v>
      </c>
      <c r="D27" s="797">
        <f t="shared" si="0"/>
        <v>269</v>
      </c>
      <c r="E27" s="718"/>
      <c r="F27" s="1045" t="s">
        <v>25</v>
      </c>
      <c r="G27" s="1046"/>
      <c r="H27" s="1046"/>
      <c r="I27" s="1047"/>
      <c r="J27" s="723">
        <f>Abril!J27+Mayo!J27+Junio!J27</f>
        <v>0</v>
      </c>
      <c r="K27" s="723">
        <f>Abril!K27+Mayo!K27+Junio!K27</f>
        <v>0</v>
      </c>
      <c r="L27" s="805">
        <f t="shared" si="1"/>
        <v>0</v>
      </c>
    </row>
    <row r="28" spans="1:12" x14ac:dyDescent="0.25">
      <c r="A28" s="13" t="s">
        <v>705</v>
      </c>
      <c r="B28" s="723">
        <f>Abril!B28+Mayo!B28+Junio!B28</f>
        <v>20</v>
      </c>
      <c r="C28" s="723">
        <f>Abril!C28+Mayo!C28+Junio!C28</f>
        <v>467</v>
      </c>
      <c r="D28" s="797">
        <f t="shared" si="0"/>
        <v>487</v>
      </c>
      <c r="E28" s="718"/>
      <c r="F28" s="1045" t="s">
        <v>26</v>
      </c>
      <c r="G28" s="1046"/>
      <c r="H28" s="1046"/>
      <c r="I28" s="1047"/>
      <c r="J28" s="723">
        <f>Abril!J28+Mayo!J28+Junio!J28</f>
        <v>0</v>
      </c>
      <c r="K28" s="723">
        <f>Abril!K28+Mayo!K28+Junio!K28</f>
        <v>0</v>
      </c>
      <c r="L28" s="805">
        <f t="shared" si="1"/>
        <v>0</v>
      </c>
    </row>
    <row r="29" spans="1:12" x14ac:dyDescent="0.25">
      <c r="A29" s="13" t="s">
        <v>706</v>
      </c>
      <c r="B29" s="723">
        <f>Abril!B29+Mayo!B29+Junio!B29</f>
        <v>259</v>
      </c>
      <c r="C29" s="723">
        <f>Abril!C29+Mayo!C29+Junio!C29</f>
        <v>408</v>
      </c>
      <c r="D29" s="797">
        <f t="shared" si="0"/>
        <v>667</v>
      </c>
      <c r="E29" s="718"/>
      <c r="F29" s="1045" t="s">
        <v>27</v>
      </c>
      <c r="G29" s="1046"/>
      <c r="H29" s="1046"/>
      <c r="I29" s="1047"/>
      <c r="J29" s="143"/>
      <c r="K29" s="723">
        <f>Abril!K29+Mayo!K29+Junio!K29</f>
        <v>661</v>
      </c>
      <c r="L29" s="805">
        <f t="shared" si="1"/>
        <v>661</v>
      </c>
    </row>
    <row r="30" spans="1:12" x14ac:dyDescent="0.25">
      <c r="A30" s="13" t="s">
        <v>707</v>
      </c>
      <c r="B30" s="723">
        <f>Abril!B30+Mayo!B30+Junio!B30</f>
        <v>0</v>
      </c>
      <c r="C30" s="723">
        <f>Abril!C30+Mayo!C30+Junio!C30</f>
        <v>0</v>
      </c>
      <c r="D30" s="797">
        <f t="shared" si="0"/>
        <v>0</v>
      </c>
      <c r="E30" s="718"/>
      <c r="F30" s="1029" t="s">
        <v>28</v>
      </c>
      <c r="G30" s="1030"/>
      <c r="H30" s="1030"/>
      <c r="I30" s="1030"/>
      <c r="J30" s="723">
        <f>Abril!J30+Mayo!J30+Junio!J30</f>
        <v>488</v>
      </c>
      <c r="K30" s="144"/>
      <c r="L30" s="805">
        <f t="shared" si="1"/>
        <v>488</v>
      </c>
    </row>
    <row r="31" spans="1:12" x14ac:dyDescent="0.25">
      <c r="A31" s="13" t="s">
        <v>708</v>
      </c>
      <c r="B31" s="723">
        <f>Abril!B31+Mayo!B31+Junio!B31</f>
        <v>124</v>
      </c>
      <c r="C31" s="723">
        <f>Abril!C31+Mayo!C31+Junio!C31</f>
        <v>906</v>
      </c>
      <c r="D31" s="797">
        <f t="shared" si="0"/>
        <v>1030</v>
      </c>
      <c r="E31" s="718"/>
      <c r="F31" s="1029" t="s">
        <v>29</v>
      </c>
      <c r="G31" s="1030"/>
      <c r="H31" s="1030"/>
      <c r="I31" s="1030"/>
      <c r="J31" s="723">
        <f>Abril!J31+Mayo!J31+Junio!J31</f>
        <v>21463</v>
      </c>
      <c r="K31" s="723">
        <f>Abril!K31+Mayo!K31+Junio!K31</f>
        <v>51154</v>
      </c>
      <c r="L31" s="805">
        <f t="shared" si="1"/>
        <v>72617</v>
      </c>
    </row>
    <row r="32" spans="1:12" x14ac:dyDescent="0.25">
      <c r="A32" s="13" t="s">
        <v>787</v>
      </c>
      <c r="B32" s="723">
        <f>Abril!B32+Mayo!B32+Junio!B32</f>
        <v>0</v>
      </c>
      <c r="C32" s="723">
        <f>Abril!C32+Mayo!C32+Junio!C32</f>
        <v>0</v>
      </c>
      <c r="D32" s="797">
        <f t="shared" si="0"/>
        <v>0</v>
      </c>
      <c r="E32" s="718"/>
      <c r="F32" s="1029" t="s">
        <v>30</v>
      </c>
      <c r="G32" s="1030"/>
      <c r="H32" s="1030"/>
      <c r="I32" s="1030"/>
      <c r="J32" s="723">
        <f>Abril!J32+Mayo!J32+Junio!J32</f>
        <v>0</v>
      </c>
      <c r="K32" s="723">
        <f>Abril!K32+Mayo!K32+Junio!K32</f>
        <v>0</v>
      </c>
      <c r="L32" s="805">
        <f t="shared" si="1"/>
        <v>0</v>
      </c>
    </row>
    <row r="33" spans="1:17" s="17" customFormat="1" x14ac:dyDescent="0.25">
      <c r="A33" s="13" t="s">
        <v>788</v>
      </c>
      <c r="B33" s="723">
        <f>Abril!B33+Mayo!B33+Junio!B33</f>
        <v>20</v>
      </c>
      <c r="C33" s="723">
        <f>Abril!C33+Mayo!C33+Junio!C33</f>
        <v>76</v>
      </c>
      <c r="D33" s="797">
        <f t="shared" si="0"/>
        <v>96</v>
      </c>
      <c r="E33" s="720"/>
      <c r="F33" s="1029" t="s">
        <v>31</v>
      </c>
      <c r="G33" s="1030"/>
      <c r="H33" s="1030"/>
      <c r="I33" s="1030"/>
      <c r="J33" s="723">
        <f>Abril!J33+Mayo!J33+Junio!J33</f>
        <v>0</v>
      </c>
      <c r="K33" s="723">
        <f>Abril!K33+Mayo!K33+Junio!K33</f>
        <v>0</v>
      </c>
      <c r="L33" s="805">
        <f t="shared" si="1"/>
        <v>0</v>
      </c>
    </row>
    <row r="34" spans="1:17" s="17" customFormat="1" ht="15.75" thickBot="1" x14ac:dyDescent="0.3">
      <c r="A34" s="13" t="s">
        <v>789</v>
      </c>
      <c r="B34" s="723">
        <f>Abril!B34+Mayo!B34+Junio!B34</f>
        <v>212</v>
      </c>
      <c r="C34" s="723">
        <f>Abril!C34+Mayo!C34+Junio!C34</f>
        <v>1018</v>
      </c>
      <c r="D34" s="797">
        <f t="shared" si="0"/>
        <v>1230</v>
      </c>
      <c r="E34" s="720"/>
      <c r="F34" s="1107" t="s">
        <v>76</v>
      </c>
      <c r="G34" s="1108"/>
      <c r="H34" s="1108"/>
      <c r="I34" s="1108"/>
      <c r="J34" s="723">
        <f>Abril!J34+Mayo!J34+Junio!J34</f>
        <v>6</v>
      </c>
      <c r="K34" s="723">
        <f>Abril!K34+Mayo!K34+Junio!K34</f>
        <v>7</v>
      </c>
      <c r="L34" s="806">
        <f>K34+J34</f>
        <v>13</v>
      </c>
    </row>
    <row r="35" spans="1:17" x14ac:dyDescent="0.25">
      <c r="A35" s="13" t="s">
        <v>709</v>
      </c>
      <c r="B35" s="723">
        <f>Abril!B35+Mayo!B35+Junio!B35</f>
        <v>83</v>
      </c>
      <c r="C35" s="723">
        <f>Abril!C35+Mayo!C35+Junio!C35</f>
        <v>1581</v>
      </c>
      <c r="D35" s="797">
        <f t="shared" si="0"/>
        <v>1664</v>
      </c>
      <c r="E35" s="718"/>
      <c r="F35" s="38" t="s">
        <v>32</v>
      </c>
      <c r="G35" s="39"/>
      <c r="H35" s="39"/>
      <c r="I35" s="39"/>
      <c r="J35" s="40"/>
      <c r="K35" s="40"/>
      <c r="L35" s="807">
        <f>Abril!L35+Mayo!L35+Junio!L35</f>
        <v>14</v>
      </c>
    </row>
    <row r="36" spans="1:17" x14ac:dyDescent="0.25">
      <c r="A36" s="13" t="s">
        <v>710</v>
      </c>
      <c r="B36" s="723">
        <f>Abril!B36+Mayo!B36+Junio!B36</f>
        <v>130</v>
      </c>
      <c r="C36" s="723">
        <f>Abril!C36+Mayo!C36+Junio!C36</f>
        <v>271</v>
      </c>
      <c r="D36" s="797">
        <f t="shared" si="0"/>
        <v>401</v>
      </c>
      <c r="E36" s="718"/>
      <c r="F36" s="41" t="s">
        <v>33</v>
      </c>
      <c r="G36" s="42"/>
      <c r="H36" s="42"/>
      <c r="I36" s="42"/>
      <c r="J36" s="42"/>
      <c r="K36" s="43"/>
      <c r="L36" s="808">
        <f>Abril!L36+Mayo!L36+Junio!L36</f>
        <v>725</v>
      </c>
    </row>
    <row r="37" spans="1:17" x14ac:dyDescent="0.25">
      <c r="A37" s="13" t="s">
        <v>711</v>
      </c>
      <c r="B37" s="723">
        <f>Abril!B37+Mayo!B37+Junio!B37</f>
        <v>150</v>
      </c>
      <c r="C37" s="723">
        <f>Abril!C37+Mayo!C37+Junio!C37</f>
        <v>356</v>
      </c>
      <c r="D37" s="797">
        <f t="shared" si="0"/>
        <v>506</v>
      </c>
      <c r="E37" s="718"/>
      <c r="F37" s="41" t="s">
        <v>34</v>
      </c>
      <c r="G37" s="42"/>
      <c r="H37" s="42"/>
      <c r="I37" s="42"/>
      <c r="J37" s="42"/>
      <c r="K37" s="43"/>
      <c r="L37" s="808">
        <f>Abril!L37+Mayo!L37+Junio!L37</f>
        <v>268</v>
      </c>
    </row>
    <row r="38" spans="1:17" x14ac:dyDescent="0.25">
      <c r="A38" s="13" t="s">
        <v>712</v>
      </c>
      <c r="B38" s="723">
        <f>Abril!B38+Mayo!B38+Junio!B38</f>
        <v>266</v>
      </c>
      <c r="C38" s="723">
        <f>Abril!C38+Mayo!C38+Junio!C38</f>
        <v>944</v>
      </c>
      <c r="D38" s="797">
        <f t="shared" si="0"/>
        <v>1210</v>
      </c>
      <c r="E38" s="718"/>
      <c r="F38" s="41" t="s">
        <v>35</v>
      </c>
      <c r="G38" s="42"/>
      <c r="H38" s="42"/>
      <c r="I38" s="42"/>
      <c r="J38" s="42"/>
      <c r="K38" s="43"/>
      <c r="L38" s="808">
        <f>Abril!L38+Mayo!L38+Junio!L38</f>
        <v>0</v>
      </c>
    </row>
    <row r="39" spans="1:17" x14ac:dyDescent="0.25">
      <c r="A39" s="13" t="s">
        <v>785</v>
      </c>
      <c r="B39" s="723">
        <f>Abril!B39+Mayo!B39+Junio!B39</f>
        <v>359</v>
      </c>
      <c r="C39" s="723">
        <f>Abril!C39+Mayo!C39+Junio!C39</f>
        <v>894</v>
      </c>
      <c r="D39" s="797">
        <f t="shared" si="0"/>
        <v>1253</v>
      </c>
      <c r="E39" s="718"/>
      <c r="F39" s="41" t="s">
        <v>36</v>
      </c>
      <c r="G39" s="42"/>
      <c r="H39" s="42"/>
      <c r="I39" s="42"/>
      <c r="J39" s="42"/>
      <c r="K39" s="43"/>
      <c r="L39" s="809">
        <f>Abril!L39+Mayo!L39+Junio!L39</f>
        <v>3</v>
      </c>
    </row>
    <row r="40" spans="1:17" ht="15.75" thickBot="1" x14ac:dyDescent="0.3">
      <c r="A40" s="13" t="s">
        <v>713</v>
      </c>
      <c r="B40" s="723">
        <f>Abril!B40+Mayo!B40+Junio!B40</f>
        <v>713</v>
      </c>
      <c r="C40" s="723">
        <f>Abril!C40+Mayo!C40+Junio!C40</f>
        <v>820</v>
      </c>
      <c r="D40" s="797">
        <f t="shared" si="0"/>
        <v>1533</v>
      </c>
      <c r="E40" s="718"/>
      <c r="F40" s="44" t="s">
        <v>37</v>
      </c>
      <c r="G40" s="45"/>
      <c r="H40" s="45"/>
      <c r="I40" s="45"/>
      <c r="J40" s="45"/>
      <c r="K40" s="46"/>
      <c r="L40" s="810">
        <f>Abril!L40+Mayo!L40+Junio!L40</f>
        <v>3238</v>
      </c>
    </row>
    <row r="41" spans="1:17" ht="15.75" thickBot="1" x14ac:dyDescent="0.3">
      <c r="A41" s="13" t="s">
        <v>714</v>
      </c>
      <c r="B41" s="723">
        <f>Abril!B41+Mayo!B41+Junio!B41</f>
        <v>170</v>
      </c>
      <c r="C41" s="723">
        <f>Abril!C41+Mayo!C41+Junio!C41</f>
        <v>526</v>
      </c>
      <c r="D41" s="797">
        <f t="shared" si="0"/>
        <v>696</v>
      </c>
      <c r="E41" s="718"/>
      <c r="F41" s="44" t="s">
        <v>791</v>
      </c>
      <c r="G41" s="45"/>
      <c r="H41" s="45"/>
      <c r="I41" s="45"/>
      <c r="J41" s="45"/>
      <c r="K41" s="46"/>
      <c r="L41" s="810">
        <f>Abril!L41+Mayo!L41+Junio!L41</f>
        <v>13</v>
      </c>
    </row>
    <row r="42" spans="1:17" ht="15.75" thickBot="1" x14ac:dyDescent="0.3">
      <c r="A42" s="13" t="s">
        <v>715</v>
      </c>
      <c r="B42" s="723">
        <f>Abril!B42+Mayo!B42+Junio!B42</f>
        <v>314</v>
      </c>
      <c r="C42" s="723">
        <f>Abril!C42+Mayo!C42+Junio!C42</f>
        <v>324</v>
      </c>
      <c r="D42" s="797">
        <f t="shared" si="0"/>
        <v>638</v>
      </c>
      <c r="E42" s="718"/>
      <c r="F42" s="44" t="s">
        <v>792</v>
      </c>
      <c r="G42" s="45"/>
      <c r="H42" s="45"/>
      <c r="I42" s="45"/>
      <c r="J42" s="45"/>
      <c r="K42" s="46"/>
      <c r="L42" s="810">
        <f>Abril!L42+Mayo!L42+Junio!L42</f>
        <v>7</v>
      </c>
    </row>
    <row r="43" spans="1:17" ht="16.5" thickBot="1" x14ac:dyDescent="0.3">
      <c r="A43" s="13" t="s">
        <v>716</v>
      </c>
      <c r="B43" s="723">
        <f>Abril!B43+Mayo!B43+Junio!B43</f>
        <v>261</v>
      </c>
      <c r="C43" s="723">
        <f>Abril!C43+Mayo!C43+Junio!C43</f>
        <v>289</v>
      </c>
      <c r="D43" s="797">
        <f t="shared" si="0"/>
        <v>550</v>
      </c>
      <c r="E43" s="721"/>
      <c r="F43" s="44" t="s">
        <v>793</v>
      </c>
      <c r="G43" s="45"/>
      <c r="H43" s="45"/>
      <c r="I43" s="45"/>
      <c r="J43" s="45"/>
      <c r="K43" s="46"/>
      <c r="L43" s="810">
        <f>Abril!L43+Mayo!L43+Junio!L43</f>
        <v>348</v>
      </c>
    </row>
    <row r="44" spans="1:17" ht="15.75" x14ac:dyDescent="0.25">
      <c r="A44" s="13" t="s">
        <v>717</v>
      </c>
      <c r="B44" s="723">
        <f>Abril!B44+Mayo!B44+Junio!B44</f>
        <v>44</v>
      </c>
      <c r="C44" s="723">
        <f>Abril!C44+Mayo!C44+Junio!C44</f>
        <v>65</v>
      </c>
      <c r="D44" s="797">
        <f t="shared" si="0"/>
        <v>109</v>
      </c>
      <c r="E44" s="721"/>
    </row>
    <row r="45" spans="1:17" ht="12" customHeight="1" thickBot="1" x14ac:dyDescent="0.35">
      <c r="A45" s="13" t="s">
        <v>718</v>
      </c>
      <c r="B45" s="723">
        <f>Abril!B45+Mayo!B45+Junio!B45</f>
        <v>137</v>
      </c>
      <c r="C45" s="723">
        <f>Abril!C45+Mayo!C45+Junio!C45</f>
        <v>87</v>
      </c>
      <c r="D45" s="797">
        <f t="shared" si="0"/>
        <v>224</v>
      </c>
      <c r="E45" s="72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723">
        <f>Abril!B46+Mayo!B46+Junio!B46</f>
        <v>10</v>
      </c>
      <c r="C46" s="723">
        <f>Abril!C46+Mayo!C46+Junio!C46</f>
        <v>100</v>
      </c>
      <c r="D46" s="797">
        <f t="shared" si="0"/>
        <v>110</v>
      </c>
      <c r="E46" s="72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7.25" thickBot="1" x14ac:dyDescent="0.35">
      <c r="A47" s="13" t="s">
        <v>720</v>
      </c>
      <c r="B47" s="723">
        <f>Abril!B47+Mayo!B47+Junio!B47</f>
        <v>78</v>
      </c>
      <c r="C47" s="723">
        <f>Abril!C47+Mayo!C47+Junio!C47</f>
        <v>112</v>
      </c>
      <c r="D47" s="797">
        <f t="shared" si="0"/>
        <v>190</v>
      </c>
      <c r="E47" s="718"/>
      <c r="F47" s="20" t="s">
        <v>150</v>
      </c>
      <c r="G47" s="33"/>
      <c r="H47" s="33"/>
      <c r="I47" s="33"/>
      <c r="J47" s="147"/>
      <c r="K47" s="148"/>
      <c r="L47" s="810">
        <f>Abril!L47+Mayo!L47+Junio!L47</f>
        <v>313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723">
        <f>Abril!B48+Mayo!B48+Junio!B48</f>
        <v>0</v>
      </c>
      <c r="C48" s="723">
        <f>Abril!C48+Mayo!C48+Junio!C48</f>
        <v>0</v>
      </c>
      <c r="D48" s="797">
        <f t="shared" si="0"/>
        <v>0</v>
      </c>
      <c r="E48" s="718"/>
      <c r="F48" s="20" t="s">
        <v>151</v>
      </c>
      <c r="G48" s="33"/>
      <c r="H48" s="33"/>
      <c r="I48" s="33"/>
      <c r="J48" s="147"/>
      <c r="K48" s="148"/>
      <c r="L48" s="811">
        <f>Abril!L48+Mayo!L48+Junio!L48</f>
        <v>27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723">
        <f>Abril!B49+Mayo!B49+Junio!B49</f>
        <v>288</v>
      </c>
      <c r="C49" s="723">
        <f>Abril!C49+Mayo!C49+Junio!C49</f>
        <v>1168</v>
      </c>
      <c r="D49" s="797">
        <f t="shared" si="0"/>
        <v>1456</v>
      </c>
      <c r="E49" s="718"/>
      <c r="F49" s="20" t="s">
        <v>152</v>
      </c>
      <c r="G49" s="33"/>
      <c r="H49" s="33"/>
      <c r="I49" s="33"/>
      <c r="J49" s="147"/>
      <c r="K49" s="148"/>
      <c r="L49" s="811">
        <f>Abril!L49+Mayo!L49+Junio!L49</f>
        <v>185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723">
        <f>Abril!B50+Mayo!B50+Junio!B50</f>
        <v>476</v>
      </c>
      <c r="C50" s="723">
        <f>Abril!C50+Mayo!C50+Junio!C50</f>
        <v>640</v>
      </c>
      <c r="D50" s="798">
        <f t="shared" si="0"/>
        <v>1116</v>
      </c>
      <c r="E50" s="718"/>
      <c r="F50" s="20" t="s">
        <v>153</v>
      </c>
      <c r="G50" s="33"/>
      <c r="H50" s="33"/>
      <c r="I50" s="33"/>
      <c r="J50" s="147"/>
      <c r="K50" s="148"/>
      <c r="L50" s="811">
        <f>Abril!L50+Mayo!L50+Junio!L50</f>
        <v>22</v>
      </c>
    </row>
    <row r="51" spans="1:17" ht="17.25" thickBot="1" x14ac:dyDescent="0.35">
      <c r="A51" s="112" t="s">
        <v>723</v>
      </c>
      <c r="B51" s="113">
        <f>SUM(B13:B50)</f>
        <v>8266</v>
      </c>
      <c r="C51" s="113">
        <f>SUM(C13:C50)</f>
        <v>23768</v>
      </c>
      <c r="D51" s="799">
        <f t="shared" si="0"/>
        <v>32034</v>
      </c>
      <c r="E51" s="718"/>
      <c r="F51" s="20" t="s">
        <v>154</v>
      </c>
      <c r="G51" s="33"/>
      <c r="H51" s="33"/>
      <c r="I51" s="33"/>
      <c r="J51" s="147"/>
      <c r="K51" s="148"/>
      <c r="L51" s="811">
        <f>Abril!L51+Mayo!L51+Junio!L51</f>
        <v>47</v>
      </c>
    </row>
    <row r="52" spans="1:17" ht="17.25" thickBot="1" x14ac:dyDescent="0.35">
      <c r="A52" s="800" t="s">
        <v>40</v>
      </c>
      <c r="B52" s="1755" t="s">
        <v>809</v>
      </c>
      <c r="C52" s="1756"/>
      <c r="D52" s="723">
        <f>Abril!D52+Mayo!D52+Junio!D52</f>
        <v>18140</v>
      </c>
      <c r="E52" s="718"/>
      <c r="F52" s="20" t="s">
        <v>155</v>
      </c>
      <c r="G52" s="33"/>
      <c r="H52" s="33"/>
      <c r="I52" s="33"/>
      <c r="J52" s="147"/>
      <c r="K52" s="148"/>
      <c r="L52" s="811">
        <f>Abril!L52+Mayo!L52+Junio!L52</f>
        <v>0</v>
      </c>
    </row>
    <row r="53" spans="1:17" ht="16.5" x14ac:dyDescent="0.3">
      <c r="A53" s="50" t="s">
        <v>42</v>
      </c>
      <c r="B53" s="51"/>
      <c r="C53" s="52"/>
      <c r="D53" s="1757">
        <f>SUM(D52+D51)</f>
        <v>50174</v>
      </c>
      <c r="E53" s="718"/>
      <c r="F53" s="20" t="s">
        <v>156</v>
      </c>
      <c r="G53" s="33"/>
      <c r="H53" s="33"/>
      <c r="I53" s="33"/>
      <c r="J53" s="147"/>
      <c r="K53" s="148"/>
      <c r="L53" s="811">
        <f>Abril!L53+Mayo!L53+Junio!L53</f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758"/>
      <c r="E54" s="718"/>
      <c r="F54" s="20" t="s">
        <v>157</v>
      </c>
      <c r="G54" s="33"/>
      <c r="H54" s="33"/>
      <c r="I54" s="33"/>
      <c r="J54" s="147"/>
      <c r="K54" s="148"/>
      <c r="L54" s="811">
        <f>Abril!L54+Mayo!L54+Junio!L54</f>
        <v>8</v>
      </c>
    </row>
    <row r="55" spans="1:17" ht="16.5" x14ac:dyDescent="0.3">
      <c r="A55" s="4"/>
      <c r="B55" s="4"/>
      <c r="C55" s="4"/>
      <c r="D55" s="4"/>
      <c r="E55" s="718"/>
      <c r="F55" s="20" t="s">
        <v>158</v>
      </c>
      <c r="G55" s="33"/>
      <c r="H55" s="33"/>
      <c r="I55" s="33"/>
      <c r="J55" s="147"/>
      <c r="K55" s="148"/>
      <c r="L55" s="811">
        <f>Abril!L55+Mayo!L55+Junio!L55</f>
        <v>0</v>
      </c>
    </row>
    <row r="56" spans="1:17" ht="16.5" x14ac:dyDescent="0.3">
      <c r="A56" s="4"/>
      <c r="B56" s="4"/>
      <c r="C56" s="4"/>
      <c r="D56" s="4"/>
      <c r="E56" s="718"/>
      <c r="F56" s="20" t="s">
        <v>159</v>
      </c>
      <c r="G56" s="33"/>
      <c r="H56" s="33"/>
      <c r="I56" s="33"/>
      <c r="J56" s="149"/>
      <c r="K56" s="150"/>
      <c r="L56" s="811">
        <f>Abril!L56+Mayo!L56+Junio!L56</f>
        <v>10</v>
      </c>
    </row>
    <row r="57" spans="1:17" ht="17.25" thickBot="1" x14ac:dyDescent="0.35">
      <c r="A57" s="4"/>
      <c r="B57" s="4"/>
      <c r="D57" s="4"/>
      <c r="E57" s="718"/>
      <c r="F57" s="21" t="s">
        <v>160</v>
      </c>
      <c r="G57" s="34"/>
      <c r="H57" s="34"/>
      <c r="I57" s="34"/>
      <c r="J57" s="151"/>
      <c r="K57" s="750"/>
      <c r="L57" s="811">
        <f>Abril!L57+Mayo!L57+Junio!L57</f>
        <v>12</v>
      </c>
    </row>
    <row r="58" spans="1:17" ht="9.75" customHeight="1" x14ac:dyDescent="0.3">
      <c r="B58" s="5" t="s">
        <v>45</v>
      </c>
      <c r="E58" s="715"/>
      <c r="F58" s="715"/>
      <c r="G58" s="715"/>
      <c r="H58" s="715"/>
      <c r="I58" s="715"/>
      <c r="J58" s="716"/>
      <c r="K58" s="717"/>
      <c r="L58" s="717"/>
    </row>
    <row r="59" spans="1:17" ht="4.5" customHeight="1" x14ac:dyDescent="0.3">
      <c r="A59" s="710"/>
      <c r="B59" s="711"/>
      <c r="C59" s="710"/>
      <c r="D59" s="710"/>
      <c r="E59" s="712"/>
      <c r="F59" s="712"/>
      <c r="G59" s="712"/>
      <c r="H59" s="712"/>
      <c r="I59" s="712"/>
      <c r="J59" s="713"/>
      <c r="K59" s="714"/>
      <c r="L59" s="714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759" t="s">
        <v>1</v>
      </c>
      <c r="B64" s="1761" t="s">
        <v>46</v>
      </c>
      <c r="C64" s="812"/>
      <c r="D64" s="1770" t="s">
        <v>795</v>
      </c>
      <c r="E64" s="1770"/>
      <c r="F64" s="1771"/>
      <c r="G64" s="1772" t="s">
        <v>798</v>
      </c>
      <c r="H64" s="1774" t="s">
        <v>826</v>
      </c>
      <c r="I64" s="1763" t="s">
        <v>78</v>
      </c>
      <c r="J64" s="1763" t="s">
        <v>79</v>
      </c>
      <c r="K64" s="1763" t="s">
        <v>80</v>
      </c>
      <c r="L64" s="1765" t="s">
        <v>828</v>
      </c>
    </row>
    <row r="65" spans="1:20" ht="28.5" customHeight="1" thickBot="1" x14ac:dyDescent="0.3">
      <c r="A65" s="1760"/>
      <c r="B65" s="1762"/>
      <c r="C65" s="813" t="s">
        <v>47</v>
      </c>
      <c r="D65" s="814" t="s">
        <v>796</v>
      </c>
      <c r="E65" s="814" t="s">
        <v>797</v>
      </c>
      <c r="F65" s="815" t="s">
        <v>48</v>
      </c>
      <c r="G65" s="1773"/>
      <c r="H65" s="1775"/>
      <c r="I65" s="1764"/>
      <c r="J65" s="1764"/>
      <c r="K65" s="1764"/>
      <c r="L65" s="1766"/>
      <c r="N65" t="s">
        <v>827</v>
      </c>
      <c r="S65" t="s">
        <v>824</v>
      </c>
      <c r="T65">
        <f>COUNTIF(T66:T77,"&gt;0")</f>
        <v>3</v>
      </c>
    </row>
    <row r="66" spans="1:20" ht="15.75" thickBot="1" x14ac:dyDescent="0.3">
      <c r="A66" s="56" t="s">
        <v>130</v>
      </c>
      <c r="B66" s="730">
        <f>Abril!B66+Mayo!B66+Junio!B66</f>
        <v>0</v>
      </c>
      <c r="C66" s="731">
        <f>Abril!C66+Mayo!C66+Junio!C66</f>
        <v>0</v>
      </c>
      <c r="D66" s="732">
        <f>Abril!D66+Mayo!D66+Junio!D66</f>
        <v>0</v>
      </c>
      <c r="E66" s="733">
        <f>Abril!E66+Mayo!E66+Junio!E66</f>
        <v>0</v>
      </c>
      <c r="F66" s="816">
        <f>E66+D66+C66</f>
        <v>0</v>
      </c>
      <c r="G66" s="159">
        <f>Abril!G66+Mayo!G66+Junio!G66</f>
        <v>0</v>
      </c>
      <c r="H66" s="35">
        <f>IFERROR((Abril!H66+Mayo!H66+Junio!H66) / $T$65,0)</f>
        <v>0</v>
      </c>
      <c r="I66" s="980">
        <f>SUM(H66*$N$66)</f>
        <v>0</v>
      </c>
      <c r="J66" s="981">
        <f>IFERROR(SUM(G66/(I66))*100,0)</f>
        <v>0</v>
      </c>
      <c r="K66" s="982">
        <f>IFERROR(SUM(G66/F66),0)</f>
        <v>0</v>
      </c>
      <c r="L66" s="58">
        <f>IFERROR((Abril!L66+Mayo!L66+Junio!L66) / $T$65,0)</f>
        <v>0</v>
      </c>
      <c r="N66">
        <f>SUM(T66:T77)</f>
        <v>91</v>
      </c>
      <c r="S66" s="972"/>
      <c r="T66" s="972"/>
    </row>
    <row r="67" spans="1:20" x14ac:dyDescent="0.25">
      <c r="A67" s="56" t="s">
        <v>131</v>
      </c>
      <c r="B67" s="734">
        <f>Abril!B67+Mayo!B67+Junio!B67</f>
        <v>202</v>
      </c>
      <c r="C67" s="731">
        <f>Abril!C67+Mayo!C67+Junio!C67</f>
        <v>183</v>
      </c>
      <c r="D67" s="732">
        <f>Abril!D67+Mayo!D67+Junio!D67</f>
        <v>0</v>
      </c>
      <c r="E67" s="733">
        <f>Abril!E67+Mayo!E67+Junio!E67</f>
        <v>0</v>
      </c>
      <c r="F67" s="817">
        <f t="shared" ref="F67:F85" si="2">E67+D67+C67</f>
        <v>183</v>
      </c>
      <c r="G67" s="159">
        <f>Abril!G67+Mayo!G67+Junio!G67</f>
        <v>792</v>
      </c>
      <c r="H67" s="35">
        <f>IFERROR((Abril!H67+Mayo!H67+Junio!H67) / $T$65,0)</f>
        <v>23.666666666666668</v>
      </c>
      <c r="I67" s="980">
        <f t="shared" ref="I67:I85" si="3">SUM(H67*$N$66)</f>
        <v>2153.666666666667</v>
      </c>
      <c r="J67" s="981">
        <f t="shared" ref="J67:J85" si="4">IFERROR(SUM(G67/(I67))*100,0)</f>
        <v>36.774493112521277</v>
      </c>
      <c r="K67" s="982">
        <f t="shared" ref="K67:K86" si="5">IFERROR(SUM(G67/F67),0)</f>
        <v>4.3278688524590168</v>
      </c>
      <c r="L67" s="58">
        <f>IFERROR((Abril!L67+Mayo!L67+Junio!L67) / $T$65,0)</f>
        <v>6.333333333333333</v>
      </c>
      <c r="N67" s="1166" t="s">
        <v>829</v>
      </c>
      <c r="O67" s="1167"/>
      <c r="P67" s="1168"/>
      <c r="Q67" s="1148" t="s">
        <v>833</v>
      </c>
      <c r="R67" s="1149"/>
      <c r="S67" s="1150"/>
      <c r="T67" s="972"/>
    </row>
    <row r="68" spans="1:20" x14ac:dyDescent="0.25">
      <c r="A68" s="57" t="s">
        <v>132</v>
      </c>
      <c r="B68" s="734">
        <f>Abril!B68+Mayo!B68+Junio!B68</f>
        <v>365</v>
      </c>
      <c r="C68" s="731">
        <f>Abril!C68+Mayo!C68+Junio!C68</f>
        <v>332</v>
      </c>
      <c r="D68" s="732">
        <f>Abril!D68+Mayo!D68+Junio!D68</f>
        <v>0</v>
      </c>
      <c r="E68" s="733">
        <f>Abril!E68+Mayo!E68+Junio!E68</f>
        <v>0</v>
      </c>
      <c r="F68" s="817">
        <f t="shared" si="2"/>
        <v>332</v>
      </c>
      <c r="G68" s="159">
        <f>Abril!G68+Mayo!G68+Junio!G68</f>
        <v>1162</v>
      </c>
      <c r="H68" s="35">
        <f>IFERROR((Abril!H68+Mayo!H68+Junio!H68) / $T$65,0)</f>
        <v>17.666666666666668</v>
      </c>
      <c r="I68" s="980">
        <f t="shared" si="3"/>
        <v>1607.6666666666667</v>
      </c>
      <c r="J68" s="981">
        <f t="shared" si="4"/>
        <v>72.278664731494914</v>
      </c>
      <c r="K68" s="982">
        <f t="shared" si="5"/>
        <v>3.5</v>
      </c>
      <c r="L68" s="58">
        <f>IFERROR((Abril!L68+Mayo!L68+Junio!L68) / $T$65,0)</f>
        <v>11</v>
      </c>
      <c r="N68" s="1169"/>
      <c r="O68" s="1170"/>
      <c r="P68" s="1171"/>
      <c r="Q68" s="1151"/>
      <c r="R68" s="1152"/>
      <c r="S68" s="1153"/>
      <c r="T68" s="972"/>
    </row>
    <row r="69" spans="1:20" x14ac:dyDescent="0.25">
      <c r="A69" s="56" t="s">
        <v>133</v>
      </c>
      <c r="B69" s="734">
        <f>Abril!B69+Mayo!B69+Junio!B69</f>
        <v>229</v>
      </c>
      <c r="C69" s="731">
        <f>Abril!C69+Mayo!C69+Junio!C69</f>
        <v>199</v>
      </c>
      <c r="D69" s="732">
        <f>Abril!D69+Mayo!D69+Junio!D69</f>
        <v>0</v>
      </c>
      <c r="E69" s="733">
        <f>Abril!E69+Mayo!E69+Junio!E69</f>
        <v>0</v>
      </c>
      <c r="F69" s="817">
        <f t="shared" si="2"/>
        <v>199</v>
      </c>
      <c r="G69" s="159">
        <f>Abril!G69+Mayo!G69+Junio!G69</f>
        <v>652</v>
      </c>
      <c r="H69" s="35">
        <f>IFERROR((Abril!H69+Mayo!H69+Junio!H69) / $T$65,0)</f>
        <v>11.666666666666666</v>
      </c>
      <c r="I69" s="980">
        <f t="shared" si="3"/>
        <v>1061.6666666666665</v>
      </c>
      <c r="J69" s="981">
        <f t="shared" si="4"/>
        <v>61.412872841444276</v>
      </c>
      <c r="K69" s="982">
        <f t="shared" si="5"/>
        <v>3.2763819095477387</v>
      </c>
      <c r="L69" s="58">
        <f>IFERROR((Abril!L69+Mayo!L69+Junio!L69) / $T$65,0)</f>
        <v>10</v>
      </c>
      <c r="N69" s="1169"/>
      <c r="O69" s="1170"/>
      <c r="P69" s="1171"/>
      <c r="Q69" s="1151"/>
      <c r="R69" s="1152"/>
      <c r="S69" s="1153"/>
      <c r="T69" s="972">
        <f>Abril!$N$66</f>
        <v>30</v>
      </c>
    </row>
    <row r="70" spans="1:20" ht="15.75" thickBot="1" x14ac:dyDescent="0.3">
      <c r="A70" s="56" t="s">
        <v>134</v>
      </c>
      <c r="B70" s="734">
        <f>Abril!B70+Mayo!B70+Junio!B70</f>
        <v>512</v>
      </c>
      <c r="C70" s="731">
        <f>Abril!C70+Mayo!C70+Junio!C70</f>
        <v>351</v>
      </c>
      <c r="D70" s="732">
        <f>Abril!D70+Mayo!D70+Junio!D70</f>
        <v>1</v>
      </c>
      <c r="E70" s="733">
        <f>Abril!E70+Mayo!E70+Junio!E70</f>
        <v>82</v>
      </c>
      <c r="F70" s="817">
        <f t="shared" si="2"/>
        <v>434</v>
      </c>
      <c r="G70" s="159">
        <f>Abril!G70+Mayo!G70+Junio!G70</f>
        <v>2735</v>
      </c>
      <c r="H70" s="35">
        <f>IFERROR((Abril!H70+Mayo!H70+Junio!H70) / $T$65,0)</f>
        <v>30</v>
      </c>
      <c r="I70" s="980">
        <f t="shared" si="3"/>
        <v>2730</v>
      </c>
      <c r="J70" s="981">
        <f t="shared" si="4"/>
        <v>100.18315018315019</v>
      </c>
      <c r="K70" s="982">
        <f t="shared" si="5"/>
        <v>6.3018433179723505</v>
      </c>
      <c r="L70" s="58">
        <f>IFERROR((Abril!L70+Mayo!L70+Junio!L70) / $T$65,0)</f>
        <v>26</v>
      </c>
      <c r="N70" s="1172"/>
      <c r="O70" s="1173"/>
      <c r="P70" s="1174"/>
      <c r="Q70" s="1154"/>
      <c r="R70" s="1155"/>
      <c r="S70" s="1156"/>
      <c r="T70" s="972">
        <f>Mayo!$N$66</f>
        <v>31</v>
      </c>
    </row>
    <row r="71" spans="1:20" ht="15.75" thickBot="1" x14ac:dyDescent="0.3">
      <c r="A71" s="56" t="s">
        <v>135</v>
      </c>
      <c r="B71" s="734">
        <f>Abril!B71+Mayo!B71+Junio!B71</f>
        <v>0</v>
      </c>
      <c r="C71" s="731">
        <f>Abril!C71+Mayo!C71+Junio!C71</f>
        <v>0</v>
      </c>
      <c r="D71" s="732">
        <f>Abril!D71+Mayo!D71+Junio!D71</f>
        <v>0</v>
      </c>
      <c r="E71" s="733">
        <f>Abril!E71+Mayo!E71+Junio!E71</f>
        <v>0</v>
      </c>
      <c r="F71" s="817">
        <f t="shared" si="2"/>
        <v>0</v>
      </c>
      <c r="G71" s="159">
        <f>Abril!G71+Mayo!G71+Junio!G71</f>
        <v>0</v>
      </c>
      <c r="H71" s="35">
        <f>IFERROR((Abril!H71+Mayo!H71+Junio!H71) / $T$65,0)</f>
        <v>0</v>
      </c>
      <c r="I71" s="980">
        <f t="shared" si="3"/>
        <v>0</v>
      </c>
      <c r="J71" s="981">
        <f t="shared" si="4"/>
        <v>0</v>
      </c>
      <c r="K71" s="982">
        <f t="shared" si="5"/>
        <v>0</v>
      </c>
      <c r="L71" s="58">
        <f>IFERROR((Abril!L71+Mayo!L71+Junio!L71) / $T$65,0)</f>
        <v>0</v>
      </c>
      <c r="O71" s="939"/>
      <c r="T71" s="972">
        <f>Junio!$N$66</f>
        <v>30</v>
      </c>
    </row>
    <row r="72" spans="1:20" x14ac:dyDescent="0.25">
      <c r="A72" s="56" t="s">
        <v>136</v>
      </c>
      <c r="B72" s="734">
        <f>Abril!B72+Mayo!B72+Junio!B72</f>
        <v>0</v>
      </c>
      <c r="C72" s="731">
        <f>Abril!C72+Mayo!C72+Junio!C72</f>
        <v>0</v>
      </c>
      <c r="D72" s="732">
        <f>Abril!D72+Mayo!D72+Junio!D72</f>
        <v>0</v>
      </c>
      <c r="E72" s="733">
        <f>Abril!E72+Mayo!E72+Junio!E72</f>
        <v>0</v>
      </c>
      <c r="F72" s="817">
        <f t="shared" si="2"/>
        <v>0</v>
      </c>
      <c r="G72" s="159">
        <f>Abril!G72+Mayo!G72+Junio!G72</f>
        <v>0</v>
      </c>
      <c r="H72" s="35">
        <f>IFERROR((Abril!H72+Mayo!H72+Junio!H72) / $T$65,0)</f>
        <v>0</v>
      </c>
      <c r="I72" s="980">
        <f t="shared" si="3"/>
        <v>0</v>
      </c>
      <c r="J72" s="981">
        <f t="shared" si="4"/>
        <v>0</v>
      </c>
      <c r="K72" s="982">
        <f t="shared" si="5"/>
        <v>0</v>
      </c>
      <c r="L72" s="58">
        <f>IFERROR((Abril!L72+Mayo!L72+Junio!L72) / $T$65,0)</f>
        <v>0</v>
      </c>
      <c r="N72" s="1148" t="s">
        <v>830</v>
      </c>
      <c r="O72" s="1149"/>
      <c r="P72" s="1150"/>
      <c r="Q72" s="1157" t="s">
        <v>834</v>
      </c>
      <c r="R72" s="1158"/>
      <c r="S72" s="1159"/>
      <c r="T72" s="972"/>
    </row>
    <row r="73" spans="1:20" x14ac:dyDescent="0.25">
      <c r="A73" s="56" t="s">
        <v>137</v>
      </c>
      <c r="B73" s="734">
        <f>Abril!B73+Mayo!B73+Junio!B73</f>
        <v>0</v>
      </c>
      <c r="C73" s="731">
        <f>Abril!C73+Mayo!C73+Junio!C73</f>
        <v>0</v>
      </c>
      <c r="D73" s="732">
        <f>Abril!D73+Mayo!D73+Junio!D73</f>
        <v>0</v>
      </c>
      <c r="E73" s="733">
        <f>Abril!E73+Mayo!E73+Junio!E73</f>
        <v>0</v>
      </c>
      <c r="F73" s="817">
        <f t="shared" si="2"/>
        <v>0</v>
      </c>
      <c r="G73" s="159">
        <f>Abril!G73+Mayo!G73+Junio!G73</f>
        <v>0</v>
      </c>
      <c r="H73" s="35">
        <f>IFERROR((Abril!H73+Mayo!H73+Junio!H73) / $T$65,0)</f>
        <v>0</v>
      </c>
      <c r="I73" s="980">
        <f t="shared" si="3"/>
        <v>0</v>
      </c>
      <c r="J73" s="981">
        <f t="shared" si="4"/>
        <v>0</v>
      </c>
      <c r="K73" s="982">
        <f t="shared" si="5"/>
        <v>0</v>
      </c>
      <c r="L73" s="58">
        <f>IFERROR((Abril!L73+Mayo!L73+Junio!L73) / $T$65,0)</f>
        <v>0</v>
      </c>
      <c r="N73" s="1151"/>
      <c r="O73" s="1152"/>
      <c r="P73" s="1153"/>
      <c r="Q73" s="1160"/>
      <c r="R73" s="1161"/>
      <c r="S73" s="1162"/>
    </row>
    <row r="74" spans="1:20" ht="15.75" thickBot="1" x14ac:dyDescent="0.3">
      <c r="A74" s="56" t="s">
        <v>138</v>
      </c>
      <c r="B74" s="734">
        <f>Abril!B74+Mayo!B74+Junio!B74</f>
        <v>0</v>
      </c>
      <c r="C74" s="731">
        <f>Abril!C74+Mayo!C74+Junio!C74</f>
        <v>0</v>
      </c>
      <c r="D74" s="732">
        <f>Abril!D74+Mayo!D74+Junio!D74</f>
        <v>0</v>
      </c>
      <c r="E74" s="733">
        <f>Abril!E74+Mayo!E74+Junio!E74</f>
        <v>0</v>
      </c>
      <c r="F74" s="817">
        <f t="shared" si="2"/>
        <v>0</v>
      </c>
      <c r="G74" s="159">
        <f>Abril!G74+Mayo!G74+Junio!G74</f>
        <v>0</v>
      </c>
      <c r="H74" s="35">
        <f>IFERROR((Abril!H74+Mayo!H74+Junio!H74) / $T$65,0)</f>
        <v>0</v>
      </c>
      <c r="I74" s="980">
        <f t="shared" si="3"/>
        <v>0</v>
      </c>
      <c r="J74" s="981">
        <f t="shared" si="4"/>
        <v>0</v>
      </c>
      <c r="K74" s="982">
        <f t="shared" si="5"/>
        <v>0</v>
      </c>
      <c r="L74" s="58">
        <f>IFERROR((Abril!L74+Mayo!L74+Junio!L74) / $T$65,0)</f>
        <v>0</v>
      </c>
      <c r="N74" s="1154"/>
      <c r="O74" s="1155"/>
      <c r="P74" s="1156"/>
      <c r="Q74" s="1163"/>
      <c r="R74" s="1164"/>
      <c r="S74" s="1165"/>
    </row>
    <row r="75" spans="1:20" x14ac:dyDescent="0.25">
      <c r="A75" s="56" t="s">
        <v>139</v>
      </c>
      <c r="B75" s="734">
        <f>Abril!B75+Mayo!B75+Junio!B75</f>
        <v>0</v>
      </c>
      <c r="C75" s="731">
        <f>Abril!C75+Mayo!C75+Junio!C75</f>
        <v>0</v>
      </c>
      <c r="D75" s="732">
        <f>Abril!D75+Mayo!D75+Junio!D75</f>
        <v>0</v>
      </c>
      <c r="E75" s="733">
        <f>Abril!E75+Mayo!E75+Junio!E75</f>
        <v>0</v>
      </c>
      <c r="F75" s="817">
        <f t="shared" si="2"/>
        <v>0</v>
      </c>
      <c r="G75" s="159">
        <f>Abril!G75+Mayo!G75+Junio!G75</f>
        <v>0</v>
      </c>
      <c r="H75" s="35">
        <f>IFERROR((Abril!H75+Mayo!H75+Junio!H75) / $T$65,0)</f>
        <v>0</v>
      </c>
      <c r="I75" s="980">
        <f t="shared" si="3"/>
        <v>0</v>
      </c>
      <c r="J75" s="981">
        <f t="shared" si="4"/>
        <v>0</v>
      </c>
      <c r="K75" s="982">
        <f t="shared" si="5"/>
        <v>0</v>
      </c>
      <c r="L75" s="58">
        <f>IFERROR((Abril!L75+Mayo!L75+Junio!L75) / $T$65,0)</f>
        <v>0</v>
      </c>
      <c r="N75" s="1169" t="s">
        <v>831</v>
      </c>
      <c r="O75" s="1170"/>
      <c r="P75" s="1171"/>
    </row>
    <row r="76" spans="1:20" x14ac:dyDescent="0.25">
      <c r="A76" s="56" t="s">
        <v>140</v>
      </c>
      <c r="B76" s="734">
        <f>Abril!B76+Mayo!B76+Junio!B76</f>
        <v>479</v>
      </c>
      <c r="C76" s="731">
        <f>Abril!C76+Mayo!C76+Junio!C76</f>
        <v>398</v>
      </c>
      <c r="D76" s="732">
        <f>Abril!D76+Mayo!D76+Junio!D76</f>
        <v>0</v>
      </c>
      <c r="E76" s="733">
        <f>Abril!E76+Mayo!E76+Junio!E76</f>
        <v>12</v>
      </c>
      <c r="F76" s="817">
        <f t="shared" si="2"/>
        <v>410</v>
      </c>
      <c r="G76" s="159">
        <f>Abril!G76+Mayo!G76+Junio!G76</f>
        <v>1726</v>
      </c>
      <c r="H76" s="35">
        <f>IFERROR((Abril!H76+Mayo!H76+Junio!H76) / $T$65,0)</f>
        <v>37</v>
      </c>
      <c r="I76" s="980">
        <f t="shared" si="3"/>
        <v>3367</v>
      </c>
      <c r="J76" s="981">
        <f t="shared" si="4"/>
        <v>51.262251262251255</v>
      </c>
      <c r="K76" s="982">
        <f t="shared" si="5"/>
        <v>4.2097560975609758</v>
      </c>
      <c r="L76" s="58">
        <f>IFERROR((Abril!L76+Mayo!L76+Junio!L76) / $T$65,0)</f>
        <v>23</v>
      </c>
      <c r="N76" s="1169"/>
      <c r="O76" s="1170"/>
      <c r="P76" s="1171"/>
    </row>
    <row r="77" spans="1:20" x14ac:dyDescent="0.25">
      <c r="A77" s="57" t="s">
        <v>141</v>
      </c>
      <c r="B77" s="734">
        <f>Abril!B77+Mayo!B77+Junio!B77</f>
        <v>0</v>
      </c>
      <c r="C77" s="731">
        <f>Abril!C77+Mayo!C77+Junio!C77</f>
        <v>0</v>
      </c>
      <c r="D77" s="732">
        <f>Abril!D77+Mayo!D77+Junio!D77</f>
        <v>0</v>
      </c>
      <c r="E77" s="733">
        <f>Abril!E77+Mayo!E77+Junio!E77</f>
        <v>0</v>
      </c>
      <c r="F77" s="817">
        <f t="shared" si="2"/>
        <v>0</v>
      </c>
      <c r="G77" s="159">
        <f>Abril!G77+Mayo!G77+Junio!G77</f>
        <v>0</v>
      </c>
      <c r="H77" s="35">
        <f>IFERROR((Abril!H77+Mayo!H77+Junio!H77) / $T$65,0)</f>
        <v>0</v>
      </c>
      <c r="I77" s="980">
        <f t="shared" si="3"/>
        <v>0</v>
      </c>
      <c r="J77" s="981">
        <f t="shared" si="4"/>
        <v>0</v>
      </c>
      <c r="K77" s="982">
        <f t="shared" si="5"/>
        <v>0</v>
      </c>
      <c r="L77" s="58">
        <f>IFERROR((Abril!L77+Mayo!L77+Junio!L77) / $T$65,0)</f>
        <v>0</v>
      </c>
      <c r="N77" s="1169"/>
      <c r="O77" s="1170"/>
      <c r="P77" s="1171"/>
    </row>
    <row r="78" spans="1:20" ht="15.75" thickBot="1" x14ac:dyDescent="0.3">
      <c r="A78" s="56" t="s">
        <v>142</v>
      </c>
      <c r="B78" s="734">
        <f>Abril!B78+Mayo!B78+Junio!B78</f>
        <v>50</v>
      </c>
      <c r="C78" s="731">
        <f>Abril!C78+Mayo!C78+Junio!C78</f>
        <v>47</v>
      </c>
      <c r="D78" s="732">
        <f>Abril!D78+Mayo!D78+Junio!D78</f>
        <v>0</v>
      </c>
      <c r="E78" s="733">
        <f>Abril!E78+Mayo!E78+Junio!E78</f>
        <v>0</v>
      </c>
      <c r="F78" s="817">
        <f t="shared" si="2"/>
        <v>47</v>
      </c>
      <c r="G78" s="159">
        <f>Abril!G78+Mayo!G78+Junio!G78</f>
        <v>383</v>
      </c>
      <c r="H78" s="35">
        <f>IFERROR((Abril!H78+Mayo!H78+Junio!H78) / $T$65,0)</f>
        <v>1</v>
      </c>
      <c r="I78" s="980">
        <f t="shared" si="3"/>
        <v>91</v>
      </c>
      <c r="J78" s="981">
        <f t="shared" si="4"/>
        <v>420.87912087912088</v>
      </c>
      <c r="K78" s="982">
        <f t="shared" si="5"/>
        <v>8.1489361702127656</v>
      </c>
      <c r="L78" s="58">
        <f>IFERROR((Abril!L78+Mayo!L78+Junio!L78) / $T$65,0)</f>
        <v>1</v>
      </c>
      <c r="N78" s="1172"/>
      <c r="O78" s="1173"/>
      <c r="P78" s="1174"/>
    </row>
    <row r="79" spans="1:20" x14ac:dyDescent="0.25">
      <c r="A79" s="56" t="s">
        <v>143</v>
      </c>
      <c r="B79" s="734">
        <f>Abril!B79+Mayo!B79+Junio!B79</f>
        <v>2</v>
      </c>
      <c r="C79" s="731">
        <f>Abril!C79+Mayo!C79+Junio!C79</f>
        <v>1</v>
      </c>
      <c r="D79" s="732">
        <f>Abril!D79+Mayo!D79+Junio!D79</f>
        <v>0</v>
      </c>
      <c r="E79" s="733">
        <f>Abril!E79+Mayo!E79+Junio!E79</f>
        <v>0</v>
      </c>
      <c r="F79" s="817">
        <f t="shared" si="2"/>
        <v>1</v>
      </c>
      <c r="G79" s="159">
        <f>Abril!G79+Mayo!G79+Junio!G79</f>
        <v>1</v>
      </c>
      <c r="H79" s="35">
        <f>IFERROR((Abril!H79+Mayo!H79+Junio!H79) / $T$65,0)</f>
        <v>0.33333333333333331</v>
      </c>
      <c r="I79" s="980">
        <f t="shared" si="3"/>
        <v>30.333333333333332</v>
      </c>
      <c r="J79" s="981">
        <f t="shared" si="4"/>
        <v>3.296703296703297</v>
      </c>
      <c r="K79" s="982">
        <f t="shared" si="5"/>
        <v>1</v>
      </c>
      <c r="L79" s="58">
        <f>IFERROR((Abril!L79+Mayo!L79+Junio!L79) / $T$65,0)</f>
        <v>0.33333333333333331</v>
      </c>
      <c r="N79" s="1148" t="s">
        <v>832</v>
      </c>
      <c r="O79" s="1149"/>
      <c r="P79" s="1150"/>
    </row>
    <row r="80" spans="1:20" x14ac:dyDescent="0.25">
      <c r="A80" s="56" t="s">
        <v>144</v>
      </c>
      <c r="B80" s="734">
        <f>Abril!B80+Mayo!B80+Junio!B80</f>
        <v>5</v>
      </c>
      <c r="C80" s="731">
        <f>Abril!C80+Mayo!C80+Junio!C80</f>
        <v>3</v>
      </c>
      <c r="D80" s="732">
        <f>Abril!D80+Mayo!D80+Junio!D80</f>
        <v>0</v>
      </c>
      <c r="E80" s="733">
        <f>Abril!E80+Mayo!E80+Junio!E80</f>
        <v>0</v>
      </c>
      <c r="F80" s="817">
        <f t="shared" si="2"/>
        <v>3</v>
      </c>
      <c r="G80" s="159">
        <f>Abril!G80+Mayo!G80+Junio!G80</f>
        <v>34</v>
      </c>
      <c r="H80" s="35">
        <f>IFERROR((Abril!H80+Mayo!H80+Junio!H80) / $T$65,0)</f>
        <v>0.66666666666666663</v>
      </c>
      <c r="I80" s="980">
        <f t="shared" si="3"/>
        <v>60.666666666666664</v>
      </c>
      <c r="J80" s="981">
        <f t="shared" si="4"/>
        <v>56.043956043956044</v>
      </c>
      <c r="K80" s="982">
        <f t="shared" si="5"/>
        <v>11.333333333333334</v>
      </c>
      <c r="L80" s="58">
        <f>IFERROR((Abril!L80+Mayo!L80+Junio!L80) / $T$65,0)</f>
        <v>0.66666666666666663</v>
      </c>
      <c r="N80" s="1151"/>
      <c r="O80" s="1152"/>
      <c r="P80" s="1153"/>
    </row>
    <row r="81" spans="1:18" x14ac:dyDescent="0.25">
      <c r="A81" s="56" t="s">
        <v>145</v>
      </c>
      <c r="B81" s="734">
        <f>Abril!B81+Mayo!B81+Junio!B81</f>
        <v>0</v>
      </c>
      <c r="C81" s="731">
        <f>Abril!C81+Mayo!C81+Junio!C81</f>
        <v>0</v>
      </c>
      <c r="D81" s="732">
        <f>Abril!D81+Mayo!D81+Junio!D81</f>
        <v>0</v>
      </c>
      <c r="E81" s="733">
        <f>Abril!E81+Mayo!E81+Junio!E81</f>
        <v>0</v>
      </c>
      <c r="F81" s="817">
        <f t="shared" si="2"/>
        <v>0</v>
      </c>
      <c r="G81" s="159">
        <f>Abril!G81+Mayo!G81+Junio!G81</f>
        <v>0</v>
      </c>
      <c r="H81" s="35">
        <f>IFERROR((Abril!H81+Mayo!H81+Junio!H81) / $T$65,0)</f>
        <v>0</v>
      </c>
      <c r="I81" s="980">
        <f t="shared" si="3"/>
        <v>0</v>
      </c>
      <c r="J81" s="981">
        <f t="shared" si="4"/>
        <v>0</v>
      </c>
      <c r="K81" s="982">
        <f t="shared" si="5"/>
        <v>0</v>
      </c>
      <c r="L81" s="58">
        <f>IFERROR((Abril!L81+Mayo!L81+Junio!L81) / $T$65,0)</f>
        <v>0</v>
      </c>
      <c r="N81" s="1151"/>
      <c r="O81" s="1152"/>
      <c r="P81" s="1153"/>
    </row>
    <row r="82" spans="1:18" ht="15.75" thickBot="1" x14ac:dyDescent="0.3">
      <c r="A82" s="56" t="s">
        <v>146</v>
      </c>
      <c r="B82" s="734">
        <f>Abril!B82+Mayo!B82+Junio!B82</f>
        <v>76</v>
      </c>
      <c r="C82" s="731">
        <f>Abril!C82+Mayo!C82+Junio!C82</f>
        <v>28</v>
      </c>
      <c r="D82" s="732">
        <f>Abril!D82+Mayo!D82+Junio!D82</f>
        <v>6</v>
      </c>
      <c r="E82" s="733">
        <f>Abril!E82+Mayo!E82+Junio!E82</f>
        <v>35</v>
      </c>
      <c r="F82" s="817">
        <f t="shared" si="2"/>
        <v>69</v>
      </c>
      <c r="G82" s="159">
        <f>Abril!G82+Mayo!G82+Junio!G82</f>
        <v>456</v>
      </c>
      <c r="H82" s="35">
        <f>IFERROR((Abril!H82+Mayo!H82+Junio!H82) / $T$65,0)</f>
        <v>3</v>
      </c>
      <c r="I82" s="980">
        <f t="shared" si="3"/>
        <v>273</v>
      </c>
      <c r="J82" s="981">
        <f t="shared" si="4"/>
        <v>167.03296703296704</v>
      </c>
      <c r="K82" s="982">
        <f t="shared" si="5"/>
        <v>6.6086956521739131</v>
      </c>
      <c r="L82" s="58">
        <f>IFERROR((Abril!L82+Mayo!L82+Junio!L82) / $T$65,0)</f>
        <v>2.3333333333333335</v>
      </c>
      <c r="N82" s="1154"/>
      <c r="O82" s="1155"/>
      <c r="P82" s="1156"/>
    </row>
    <row r="83" spans="1:18" x14ac:dyDescent="0.25">
      <c r="A83" s="56" t="s">
        <v>147</v>
      </c>
      <c r="B83" s="734">
        <f>Abril!B83+Mayo!B83+Junio!B83</f>
        <v>31</v>
      </c>
      <c r="C83" s="731">
        <f>Abril!C83+Mayo!C83+Junio!C83</f>
        <v>27</v>
      </c>
      <c r="D83" s="732">
        <f>Abril!D83+Mayo!D83+Junio!D83</f>
        <v>0</v>
      </c>
      <c r="E83" s="733">
        <f>Abril!E83+Mayo!E83+Junio!E83</f>
        <v>0</v>
      </c>
      <c r="F83" s="817">
        <f t="shared" si="2"/>
        <v>27</v>
      </c>
      <c r="G83" s="159">
        <f>Abril!G83+Mayo!G83+Junio!G83</f>
        <v>201</v>
      </c>
      <c r="H83" s="35">
        <f>IFERROR((Abril!H83+Mayo!H83+Junio!H83) / $T$65,0)</f>
        <v>6</v>
      </c>
      <c r="I83" s="980">
        <f t="shared" si="3"/>
        <v>546</v>
      </c>
      <c r="J83" s="981">
        <f t="shared" si="4"/>
        <v>36.813186813186817</v>
      </c>
      <c r="K83" s="982">
        <f t="shared" si="5"/>
        <v>7.4444444444444446</v>
      </c>
      <c r="L83" s="58">
        <f>IFERROR((Abril!L83+Mayo!L83+Junio!L83) / $T$65,0)</f>
        <v>1.3333333333333333</v>
      </c>
    </row>
    <row r="84" spans="1:18" x14ac:dyDescent="0.25">
      <c r="A84" s="56" t="s">
        <v>148</v>
      </c>
      <c r="B84" s="734">
        <f>Abril!B84+Mayo!B84+Junio!B84</f>
        <v>90</v>
      </c>
      <c r="C84" s="731">
        <f>Abril!C84+Mayo!C84+Junio!C84</f>
        <v>24</v>
      </c>
      <c r="D84" s="732">
        <f>Abril!D84+Mayo!D84+Junio!D84</f>
        <v>2</v>
      </c>
      <c r="E84" s="733">
        <f>Abril!E84+Mayo!E84+Junio!E84</f>
        <v>41</v>
      </c>
      <c r="F84" s="817">
        <f t="shared" si="2"/>
        <v>67</v>
      </c>
      <c r="G84" s="159">
        <f>Abril!G84+Mayo!G84+Junio!G84</f>
        <v>372</v>
      </c>
      <c r="H84" s="35">
        <f>IFERROR((Abril!H84+Mayo!H84+Junio!H84) / $T$65,0)</f>
        <v>11</v>
      </c>
      <c r="I84" s="980">
        <f t="shared" si="3"/>
        <v>1001</v>
      </c>
      <c r="J84" s="981">
        <f t="shared" si="4"/>
        <v>37.162837162837164</v>
      </c>
      <c r="K84" s="982">
        <f t="shared" si="5"/>
        <v>5.5522388059701493</v>
      </c>
      <c r="L84" s="58">
        <f>IFERROR((Abril!L84+Mayo!L84+Junio!L84) / $T$65,0)</f>
        <v>7.333333333333333</v>
      </c>
    </row>
    <row r="85" spans="1:18" x14ac:dyDescent="0.25">
      <c r="A85" s="56" t="s">
        <v>149</v>
      </c>
      <c r="B85" s="734">
        <f>Abril!B85+Mayo!B85+Junio!B85</f>
        <v>68</v>
      </c>
      <c r="C85" s="731">
        <f>Abril!C85+Mayo!C85+Junio!C85</f>
        <v>43</v>
      </c>
      <c r="D85" s="732">
        <f>Abril!D85+Mayo!D85+Junio!D85</f>
        <v>1</v>
      </c>
      <c r="E85" s="733">
        <f>Abril!E85+Mayo!E85+Junio!E85</f>
        <v>2</v>
      </c>
      <c r="F85" s="817">
        <f t="shared" si="2"/>
        <v>46</v>
      </c>
      <c r="G85" s="159">
        <f>Abril!G85+Mayo!G85+Junio!G85</f>
        <v>331</v>
      </c>
      <c r="H85" s="35">
        <f>IFERROR((Abril!H85+Mayo!H85+Junio!H85) / $T$65,0)</f>
        <v>22</v>
      </c>
      <c r="I85" s="980">
        <f t="shared" si="3"/>
        <v>2002</v>
      </c>
      <c r="J85" s="981">
        <f t="shared" si="4"/>
        <v>16.533466533466534</v>
      </c>
      <c r="K85" s="982">
        <f t="shared" si="5"/>
        <v>7.1956521739130439</v>
      </c>
      <c r="L85" s="58">
        <f>IFERROR((Abril!L85+Mayo!L85+Junio!L85) / $T$65,0)</f>
        <v>7.333333333333333</v>
      </c>
    </row>
    <row r="86" spans="1:18" ht="15.75" thickBot="1" x14ac:dyDescent="0.3">
      <c r="A86" s="818" t="s">
        <v>6</v>
      </c>
      <c r="B86" s="953">
        <f t="shared" ref="B86:I86" si="6">SUM(B66:B85)</f>
        <v>2109</v>
      </c>
      <c r="C86" s="954">
        <f t="shared" si="6"/>
        <v>1636</v>
      </c>
      <c r="D86" s="955">
        <f t="shared" si="6"/>
        <v>10</v>
      </c>
      <c r="E86" s="955">
        <f t="shared" si="6"/>
        <v>172</v>
      </c>
      <c r="F86" s="955">
        <f t="shared" si="6"/>
        <v>1818</v>
      </c>
      <c r="G86" s="956">
        <f t="shared" si="6"/>
        <v>8845</v>
      </c>
      <c r="H86" s="957">
        <f t="shared" si="6"/>
        <v>164</v>
      </c>
      <c r="I86" s="955">
        <f t="shared" si="6"/>
        <v>14924</v>
      </c>
      <c r="J86" s="957">
        <f>IFERROR(SUM(G86/I86)*100,0)</f>
        <v>59.266952559635492</v>
      </c>
      <c r="K86" s="957">
        <f t="shared" si="5"/>
        <v>4.8652365236523654</v>
      </c>
      <c r="L86" s="958">
        <f>SUM(L66:L85)</f>
        <v>96.666666666666643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751" t="s">
        <v>735</v>
      </c>
      <c r="B89" s="1752"/>
      <c r="C89" s="1781" t="s">
        <v>733</v>
      </c>
      <c r="D89" s="1782"/>
      <c r="E89" s="1782"/>
      <c r="F89" s="1782"/>
      <c r="G89" s="1782"/>
      <c r="H89" s="1782"/>
      <c r="I89" s="1782"/>
      <c r="J89" s="1783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779"/>
      <c r="B90" s="1780"/>
      <c r="C90" s="819" t="s">
        <v>161</v>
      </c>
      <c r="D90" s="820" t="s">
        <v>49</v>
      </c>
      <c r="E90" s="820" t="s">
        <v>50</v>
      </c>
      <c r="F90" s="820" t="s">
        <v>51</v>
      </c>
      <c r="G90" s="820" t="s">
        <v>52</v>
      </c>
      <c r="H90" s="820" t="s">
        <v>53</v>
      </c>
      <c r="I90" s="821" t="s">
        <v>54</v>
      </c>
      <c r="J90" s="822" t="s">
        <v>162</v>
      </c>
      <c r="K90" s="823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776" t="s">
        <v>41</v>
      </c>
      <c r="B91" s="72" t="s">
        <v>731</v>
      </c>
      <c r="C91" s="736">
        <f>Abril!C91+Mayo!C91+Junio!C91</f>
        <v>1</v>
      </c>
      <c r="D91" s="737">
        <f>Abril!D91+Mayo!D91+Junio!D91</f>
        <v>24</v>
      </c>
      <c r="E91" s="737">
        <f>Abril!E91+Mayo!E91+Junio!E91</f>
        <v>57</v>
      </c>
      <c r="F91" s="737">
        <f>Abril!F91+Mayo!F91+Junio!F91</f>
        <v>36</v>
      </c>
      <c r="G91" s="737">
        <f>Abril!G91+Mayo!G91+Junio!G91</f>
        <v>20</v>
      </c>
      <c r="H91" s="737">
        <f>Abril!H91+Mayo!H91+Junio!H91</f>
        <v>12</v>
      </c>
      <c r="I91" s="737">
        <f>Abril!I91+Mayo!I91+Junio!I91</f>
        <v>3</v>
      </c>
      <c r="J91" s="738">
        <f>Abril!J91+Mayo!J91+Junio!J91</f>
        <v>0</v>
      </c>
      <c r="K91" s="824">
        <f t="shared" ref="K91:K99" si="7">SUM(J91+I91+H91+G91+F91+E91+D91+C91)</f>
        <v>153</v>
      </c>
      <c r="L91" s="6"/>
      <c r="M91" s="6"/>
      <c r="N91" s="6"/>
      <c r="O91" s="6"/>
      <c r="P91" s="6"/>
      <c r="Q91" s="6"/>
      <c r="R91" s="6"/>
    </row>
    <row r="92" spans="1:18" x14ac:dyDescent="0.25">
      <c r="A92" s="1777"/>
      <c r="B92" s="68" t="s">
        <v>730</v>
      </c>
      <c r="C92" s="739">
        <f>Abril!C92+Mayo!C92+Junio!C92</f>
        <v>0</v>
      </c>
      <c r="D92" s="740">
        <f>Abril!D92+Mayo!D92+Junio!D92</f>
        <v>31</v>
      </c>
      <c r="E92" s="740">
        <f>Abril!E92+Mayo!E92+Junio!E92</f>
        <v>55</v>
      </c>
      <c r="F92" s="740">
        <f>Abril!F92+Mayo!F92+Junio!F92</f>
        <v>49</v>
      </c>
      <c r="G92" s="740">
        <f>Abril!G92+Mayo!G92+Junio!G92</f>
        <v>29</v>
      </c>
      <c r="H92" s="740">
        <f>Abril!H92+Mayo!H92+Junio!H92</f>
        <v>15</v>
      </c>
      <c r="I92" s="740">
        <f>Abril!I92+Mayo!I92+Junio!I92</f>
        <v>0</v>
      </c>
      <c r="J92" s="741">
        <f>Abril!J92+Mayo!J92+Junio!J92</f>
        <v>0</v>
      </c>
      <c r="K92" s="825">
        <f t="shared" si="7"/>
        <v>179</v>
      </c>
    </row>
    <row r="93" spans="1:18" ht="15.75" thickBot="1" x14ac:dyDescent="0.3">
      <c r="A93" s="1778"/>
      <c r="B93" s="828" t="s">
        <v>6</v>
      </c>
      <c r="C93" s="829">
        <f t="shared" ref="C93:J93" si="8">SUM(C91+C92)</f>
        <v>1</v>
      </c>
      <c r="D93" s="830">
        <f t="shared" si="8"/>
        <v>55</v>
      </c>
      <c r="E93" s="830">
        <f t="shared" si="8"/>
        <v>112</v>
      </c>
      <c r="F93" s="830">
        <f t="shared" si="8"/>
        <v>85</v>
      </c>
      <c r="G93" s="830">
        <f t="shared" si="8"/>
        <v>49</v>
      </c>
      <c r="H93" s="830">
        <f t="shared" si="8"/>
        <v>27</v>
      </c>
      <c r="I93" s="830">
        <f t="shared" si="8"/>
        <v>3</v>
      </c>
      <c r="J93" s="831">
        <f t="shared" si="8"/>
        <v>0</v>
      </c>
      <c r="K93" s="826">
        <f t="shared" si="7"/>
        <v>332</v>
      </c>
    </row>
    <row r="94" spans="1:18" ht="15.75" thickBot="1" x14ac:dyDescent="0.3">
      <c r="A94" s="141"/>
      <c r="B94" s="133" t="s">
        <v>729</v>
      </c>
      <c r="C94" s="742">
        <f>Abril!C94+Mayo!C94+Junio!C94</f>
        <v>0</v>
      </c>
      <c r="D94" s="743">
        <f>Abril!D94+Mayo!D94+Junio!D94</f>
        <v>1</v>
      </c>
      <c r="E94" s="743">
        <f>Abril!E94+Mayo!E94+Junio!E94</f>
        <v>0</v>
      </c>
      <c r="F94" s="743">
        <f>Abril!F94+Mayo!F94+Junio!F94</f>
        <v>0</v>
      </c>
      <c r="G94" s="743">
        <f>Abril!G94+Mayo!G94+Junio!G94</f>
        <v>0</v>
      </c>
      <c r="H94" s="743">
        <f>Abril!H94+Mayo!H94+Junio!H94</f>
        <v>0</v>
      </c>
      <c r="I94" s="743">
        <f>Abril!I94+Mayo!I94+Junio!I94</f>
        <v>0</v>
      </c>
      <c r="J94" s="744">
        <f>Abril!J94+Mayo!J94+Junio!J94</f>
        <v>0</v>
      </c>
      <c r="K94" s="827">
        <f t="shared" si="7"/>
        <v>1</v>
      </c>
    </row>
    <row r="95" spans="1:18" x14ac:dyDescent="0.25">
      <c r="A95" s="1767" t="s">
        <v>55</v>
      </c>
      <c r="B95" s="60" t="s">
        <v>728</v>
      </c>
      <c r="C95" s="736">
        <f>Abril!C95+Mayo!C95+Junio!C95</f>
        <v>1</v>
      </c>
      <c r="D95" s="737">
        <f>Abril!D95+Mayo!D95+Junio!D95</f>
        <v>55</v>
      </c>
      <c r="E95" s="737">
        <f>Abril!E95+Mayo!E95+Junio!E95</f>
        <v>111</v>
      </c>
      <c r="F95" s="737">
        <f>Abril!F95+Mayo!F95+Junio!F95</f>
        <v>85</v>
      </c>
      <c r="G95" s="737">
        <f>Abril!G95+Mayo!G95+Junio!G95</f>
        <v>49</v>
      </c>
      <c r="H95" s="737">
        <f>Abril!H95+Mayo!H95+Junio!H95</f>
        <v>16</v>
      </c>
      <c r="I95" s="737">
        <f>Abril!I95+Mayo!I95+Junio!I95</f>
        <v>3</v>
      </c>
      <c r="J95" s="738">
        <f>Abril!J95+Mayo!J95+Junio!J95</f>
        <v>0</v>
      </c>
      <c r="K95" s="824">
        <f t="shared" si="7"/>
        <v>320</v>
      </c>
    </row>
    <row r="96" spans="1:18" x14ac:dyDescent="0.25">
      <c r="A96" s="1768"/>
      <c r="B96" s="131" t="s">
        <v>727</v>
      </c>
      <c r="C96" s="739">
        <f>Abril!C96+Mayo!C96+Junio!C96</f>
        <v>0</v>
      </c>
      <c r="D96" s="740">
        <f>Abril!D96+Mayo!D96+Junio!D96</f>
        <v>1</v>
      </c>
      <c r="E96" s="740">
        <f>Abril!E96+Mayo!E96+Junio!E96</f>
        <v>1</v>
      </c>
      <c r="F96" s="740">
        <f>Abril!F96+Mayo!F96+Junio!F96</f>
        <v>0</v>
      </c>
      <c r="G96" s="740">
        <f>Abril!G96+Mayo!G96+Junio!G96</f>
        <v>0</v>
      </c>
      <c r="H96" s="740">
        <f>Abril!H96+Mayo!H96+Junio!H96</f>
        <v>1</v>
      </c>
      <c r="I96" s="740">
        <f>Abril!I96+Mayo!I96+Junio!I96</f>
        <v>0</v>
      </c>
      <c r="J96" s="741">
        <f>Abril!J96+Mayo!J96+Junio!J96</f>
        <v>0</v>
      </c>
      <c r="K96" s="825">
        <f t="shared" si="7"/>
        <v>3</v>
      </c>
    </row>
    <row r="97" spans="1:18" ht="15.75" thickBot="1" x14ac:dyDescent="0.3">
      <c r="A97" s="1769"/>
      <c r="B97" s="832" t="s">
        <v>6</v>
      </c>
      <c r="C97" s="833">
        <f>C96+C95</f>
        <v>1</v>
      </c>
      <c r="D97" s="834">
        <f t="shared" ref="D97:J97" si="9">D96+D95</f>
        <v>56</v>
      </c>
      <c r="E97" s="834">
        <f t="shared" si="9"/>
        <v>112</v>
      </c>
      <c r="F97" s="834">
        <f t="shared" si="9"/>
        <v>85</v>
      </c>
      <c r="G97" s="834">
        <f t="shared" si="9"/>
        <v>49</v>
      </c>
      <c r="H97" s="834">
        <f t="shared" si="9"/>
        <v>17</v>
      </c>
      <c r="I97" s="834">
        <f t="shared" si="9"/>
        <v>3</v>
      </c>
      <c r="J97" s="835">
        <f t="shared" si="9"/>
        <v>0</v>
      </c>
      <c r="K97" s="826">
        <f t="shared" si="7"/>
        <v>323</v>
      </c>
      <c r="R97" s="18"/>
    </row>
    <row r="98" spans="1:18" x14ac:dyDescent="0.25">
      <c r="A98" s="75"/>
      <c r="B98" s="72" t="s">
        <v>726</v>
      </c>
      <c r="C98" s="736">
        <f>Abril!C98+Mayo!C98+Junio!C98</f>
        <v>0</v>
      </c>
      <c r="D98" s="737">
        <f>Abril!D98+Mayo!D98+Junio!D98</f>
        <v>18</v>
      </c>
      <c r="E98" s="737">
        <f>Abril!E98+Mayo!E98+Junio!E98</f>
        <v>44</v>
      </c>
      <c r="F98" s="737">
        <f>Abril!F98+Mayo!F98+Junio!F98</f>
        <v>27</v>
      </c>
      <c r="G98" s="737">
        <f>Abril!G98+Mayo!G98+Junio!G98</f>
        <v>13</v>
      </c>
      <c r="H98" s="737">
        <f>Abril!H98+Mayo!H98+Junio!H98</f>
        <v>7</v>
      </c>
      <c r="I98" s="737">
        <f>Abril!I98+Mayo!I98+Junio!I98</f>
        <v>9</v>
      </c>
      <c r="J98" s="738">
        <f>Abril!J98+Mayo!J98+Junio!J98</f>
        <v>1</v>
      </c>
      <c r="K98" s="824">
        <f t="shared" si="7"/>
        <v>119</v>
      </c>
    </row>
    <row r="99" spans="1:18" ht="15.75" thickBot="1" x14ac:dyDescent="0.3">
      <c r="A99" s="76"/>
      <c r="B99" s="77" t="s">
        <v>732</v>
      </c>
      <c r="C99" s="745">
        <f>Abril!C99+Mayo!C99+Junio!C99</f>
        <v>0</v>
      </c>
      <c r="D99" s="746">
        <f>Abril!D99+Mayo!D99+Junio!D99</f>
        <v>3</v>
      </c>
      <c r="E99" s="746">
        <f>Abril!E99+Mayo!E99+Junio!E99</f>
        <v>9</v>
      </c>
      <c r="F99" s="746">
        <f>Abril!F99+Mayo!F99+Junio!F99</f>
        <v>6</v>
      </c>
      <c r="G99" s="746">
        <f>Abril!G99+Mayo!G99+Junio!G99</f>
        <v>4</v>
      </c>
      <c r="H99" s="746">
        <f>Abril!H99+Mayo!H99+Junio!H99</f>
        <v>4</v>
      </c>
      <c r="I99" s="746">
        <f>Abril!I99+Mayo!I99+Junio!I99</f>
        <v>0</v>
      </c>
      <c r="J99" s="747">
        <f>Abril!J99+Mayo!J99+Junio!J99</f>
        <v>0</v>
      </c>
      <c r="K99" s="826">
        <f t="shared" si="7"/>
        <v>26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689">
        <f>Abril!F102+Mayo!F102+Junio!F102</f>
        <v>0</v>
      </c>
      <c r="G102" s="1690">
        <f>Abril!G102+Mayo!G102+Junio!G102</f>
        <v>0</v>
      </c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689">
        <f>Abril!F103+Mayo!F103+Junio!F103</f>
        <v>0</v>
      </c>
      <c r="G103" s="1690">
        <f>Abril!G103+Mayo!G103+Junio!G103</f>
        <v>0</v>
      </c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689">
        <f>Abril!F104+Mayo!F104+Junio!F104</f>
        <v>0</v>
      </c>
      <c r="G104" s="1690">
        <f>Abril!G104+Mayo!G104+Junio!G104</f>
        <v>0</v>
      </c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691">
        <f>Abril!F105+Mayo!F105+Junio!F105</f>
        <v>0</v>
      </c>
      <c r="G105" s="1692">
        <f>Abril!G105+Mayo!G105+Junio!G105</f>
        <v>0</v>
      </c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691">
        <f>Abril!F106+Mayo!F106+Junio!F106</f>
        <v>0</v>
      </c>
      <c r="G106" s="1692">
        <f>Abril!G106+Mayo!G106+Junio!G106</f>
        <v>0</v>
      </c>
      <c r="H106" s="54"/>
      <c r="I106" s="54"/>
      <c r="J106" s="54"/>
      <c r="K106" s="54"/>
      <c r="L106" s="54"/>
      <c r="M106" s="6"/>
    </row>
    <row r="107" spans="1:18" x14ac:dyDescent="0.25">
      <c r="A107" s="1784" t="s">
        <v>62</v>
      </c>
      <c r="B107" s="1785"/>
      <c r="C107" s="1785"/>
      <c r="D107" s="1785"/>
      <c r="E107" s="1785"/>
      <c r="F107" s="1786">
        <f>SUM(F105+F106)</f>
        <v>0</v>
      </c>
      <c r="G107" s="1787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699">
        <f>Abril!F108+Mayo!F108+Junio!F108</f>
        <v>0</v>
      </c>
      <c r="G108" s="1700">
        <f>Abril!G108+Mayo!G108+Junio!G108</f>
        <v>0</v>
      </c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691">
        <f>Abril!F109+Mayo!F109+Junio!F109</f>
        <v>0</v>
      </c>
      <c r="G109" s="1692">
        <f>Abril!G109+Mayo!G109+Junio!G109</f>
        <v>0</v>
      </c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691">
        <f>Abril!F110+Mayo!F110+Junio!F110</f>
        <v>0</v>
      </c>
      <c r="G110" s="1692">
        <f>Abril!G110+Mayo!G110+Junio!G110</f>
        <v>0</v>
      </c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691">
        <f>Abril!F111+Mayo!F111+Junio!F111</f>
        <v>0</v>
      </c>
      <c r="G111" s="1692">
        <f>Abril!G111+Mayo!G111+Junio!G111</f>
        <v>0</v>
      </c>
      <c r="H111" s="54"/>
      <c r="I111" s="54"/>
      <c r="J111" s="54"/>
      <c r="K111" s="54"/>
      <c r="L111" s="54"/>
      <c r="M111" s="6"/>
    </row>
    <row r="112" spans="1:18" x14ac:dyDescent="0.25">
      <c r="A112" s="1784" t="s">
        <v>66</v>
      </c>
      <c r="B112" s="1785"/>
      <c r="C112" s="1785"/>
      <c r="D112" s="1785"/>
      <c r="E112" s="1785"/>
      <c r="F112" s="1786">
        <f>SUM(F108+F109+F110+F111)</f>
        <v>0</v>
      </c>
      <c r="G112" s="1787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697">
        <f>Abril!F113+Mayo!F113+Junio!F113</f>
        <v>0</v>
      </c>
      <c r="G113" s="1698">
        <f>Abril!G113+Mayo!G113+Junio!G113</f>
        <v>0</v>
      </c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sheetProtection password="D13A" sheet="1" objects="1" scenarios="1"/>
  <dataConsolidate/>
  <mergeCells count="98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A119:F119"/>
    <mergeCell ref="G119:J119"/>
    <mergeCell ref="A118:F118"/>
    <mergeCell ref="G118:J118"/>
    <mergeCell ref="G116:J116"/>
    <mergeCell ref="B117:J117"/>
    <mergeCell ref="A110:E110"/>
    <mergeCell ref="F110:G110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1:E111"/>
    <mergeCell ref="F111:G111"/>
    <mergeCell ref="A102:E102"/>
    <mergeCell ref="F102:G102"/>
    <mergeCell ref="A103:E103"/>
    <mergeCell ref="F103:G103"/>
    <mergeCell ref="A104:E104"/>
    <mergeCell ref="F104:G104"/>
    <mergeCell ref="A95:A97"/>
    <mergeCell ref="A101:G101"/>
    <mergeCell ref="D64:F64"/>
    <mergeCell ref="G64:G65"/>
    <mergeCell ref="H64:H65"/>
    <mergeCell ref="A91:A93"/>
    <mergeCell ref="A89:B90"/>
    <mergeCell ref="C89:J89"/>
    <mergeCell ref="N47:Q49"/>
    <mergeCell ref="L64:L65"/>
    <mergeCell ref="A88:K88"/>
    <mergeCell ref="N79:P82"/>
    <mergeCell ref="N67:P70"/>
    <mergeCell ref="Q67:S70"/>
    <mergeCell ref="N72:P74"/>
    <mergeCell ref="I64:I65"/>
    <mergeCell ref="Q72:S74"/>
    <mergeCell ref="N75:P78"/>
    <mergeCell ref="D53:D54"/>
    <mergeCell ref="A61:Q61"/>
    <mergeCell ref="A63:L63"/>
    <mergeCell ref="A64:A65"/>
    <mergeCell ref="B64:B65"/>
    <mergeCell ref="J64:J65"/>
    <mergeCell ref="K64:K65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8 G115">
    <cfRule type="cellIs" dxfId="8" priority="4" operator="equal">
      <formula>""</formula>
    </cfRule>
  </conditionalFormatting>
  <conditionalFormatting sqref="G118">
    <cfRule type="cellIs" dxfId="7" priority="2" operator="equal">
      <formula>""</formula>
    </cfRule>
  </conditionalFormatting>
  <conditionalFormatting sqref="A115">
    <cfRule type="cellIs" dxfId="6" priority="1" operator="equal">
      <formula>""</formula>
    </cfRule>
  </conditionalFormatting>
  <hyperlinks>
    <hyperlink ref="A3" r:id="rId1"/>
  </hyperlinks>
  <pageMargins left="0.5" right="0.38" top="0.66" bottom="0.63" header="0.31496062992125984" footer="0.31496062992125984"/>
  <pageSetup scale="79" orientation="portrait" horizontalDpi="200" verticalDpi="20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2" tint="-0.499984740745262"/>
  </sheetPr>
  <dimension ref="A1:T121"/>
  <sheetViews>
    <sheetView topLeftCell="A55" zoomScale="115" zoomScaleNormal="115" zoomScalePageLayoutView="60" workbookViewId="0">
      <selection activeCell="A118" sqref="A118:F118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  <col min="19" max="20" width="11.42578125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816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/>
      <c r="B9" s="180"/>
      <c r="C9" s="198"/>
      <c r="E9" s="59" t="s">
        <v>85</v>
      </c>
      <c r="F9" s="183">
        <f>'67-A'!B16</f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788" t="s">
        <v>1</v>
      </c>
      <c r="B11" s="836" t="s">
        <v>2</v>
      </c>
      <c r="C11" s="837" t="s">
        <v>724</v>
      </c>
      <c r="D11" s="1790" t="s">
        <v>3</v>
      </c>
      <c r="E11" s="718"/>
      <c r="F11" s="1792" t="s">
        <v>725</v>
      </c>
      <c r="G11" s="1793"/>
      <c r="H11" s="1793"/>
      <c r="I11" s="1794"/>
      <c r="J11" s="845" t="s">
        <v>4</v>
      </c>
      <c r="K11" s="846" t="s">
        <v>5</v>
      </c>
      <c r="L11" s="1798" t="s">
        <v>6</v>
      </c>
      <c r="N11" s="1114"/>
      <c r="O11" s="1114"/>
      <c r="P11" s="1114"/>
      <c r="Q11" s="1114"/>
    </row>
    <row r="12" spans="1:17" ht="15.75" customHeight="1" thickBot="1" x14ac:dyDescent="0.3">
      <c r="A12" s="1789"/>
      <c r="B12" s="838" t="s">
        <v>7</v>
      </c>
      <c r="C12" s="839" t="s">
        <v>8</v>
      </c>
      <c r="D12" s="1791"/>
      <c r="E12" s="718"/>
      <c r="F12" s="1795"/>
      <c r="G12" s="1796"/>
      <c r="H12" s="1796"/>
      <c r="I12" s="1797"/>
      <c r="J12" s="847" t="s">
        <v>9</v>
      </c>
      <c r="K12" s="848" t="s">
        <v>10</v>
      </c>
      <c r="L12" s="1799"/>
    </row>
    <row r="13" spans="1:17" s="155" customFormat="1" x14ac:dyDescent="0.25">
      <c r="A13" s="153" t="s">
        <v>691</v>
      </c>
      <c r="B13" s="723">
        <f>Julio!B13+Agosto!B13+Septiembre!B13</f>
        <v>0</v>
      </c>
      <c r="C13" s="723">
        <f>Julio!C13+Agosto!C13+Septiembre!C13</f>
        <v>0</v>
      </c>
      <c r="D13" s="840">
        <f>SUM(C13+B13)</f>
        <v>0</v>
      </c>
      <c r="E13" s="719"/>
      <c r="F13" s="1029" t="s">
        <v>11</v>
      </c>
      <c r="G13" s="1030"/>
      <c r="H13" s="1030"/>
      <c r="I13" s="1030"/>
      <c r="J13" s="723">
        <f>Julio!J13+Agosto!J13+Septiembre!J13</f>
        <v>1257</v>
      </c>
      <c r="K13" s="728">
        <f>Julio!K13+Agosto!K13+Septiembre!K13</f>
        <v>0</v>
      </c>
      <c r="L13" s="849">
        <f>SUM(K13+J13)</f>
        <v>1257</v>
      </c>
    </row>
    <row r="14" spans="1:17" x14ac:dyDescent="0.25">
      <c r="A14" s="13" t="s">
        <v>692</v>
      </c>
      <c r="B14" s="723">
        <f>Julio!B14+Agosto!B14+Septiembre!B14</f>
        <v>231</v>
      </c>
      <c r="C14" s="723">
        <f>Julio!C14+Agosto!C14+Septiembre!C14</f>
        <v>2246</v>
      </c>
      <c r="D14" s="841">
        <f t="shared" ref="D14:D51" si="0">SUM(C14+B14)</f>
        <v>2477</v>
      </c>
      <c r="E14" s="718"/>
      <c r="F14" s="1029" t="s">
        <v>12</v>
      </c>
      <c r="G14" s="1030"/>
      <c r="H14" s="1030"/>
      <c r="I14" s="1030"/>
      <c r="J14" s="723">
        <f>Julio!J14+Agosto!J14+Septiembre!J14</f>
        <v>864</v>
      </c>
      <c r="K14" s="723">
        <f>Julio!K14+Agosto!K14+Septiembre!K14</f>
        <v>3780</v>
      </c>
      <c r="L14" s="849">
        <f t="shared" ref="L14:L33" si="1">SUM(K14+J14)</f>
        <v>4644</v>
      </c>
    </row>
    <row r="15" spans="1:17" x14ac:dyDescent="0.25">
      <c r="A15" s="13" t="s">
        <v>693</v>
      </c>
      <c r="B15" s="723">
        <f>Julio!B15+Agosto!B15+Septiembre!B15</f>
        <v>279</v>
      </c>
      <c r="C15" s="723">
        <f>Julio!C15+Agosto!C15+Septiembre!C15</f>
        <v>2053</v>
      </c>
      <c r="D15" s="841">
        <f t="shared" si="0"/>
        <v>2332</v>
      </c>
      <c r="E15" s="718"/>
      <c r="F15" s="1029" t="s">
        <v>13</v>
      </c>
      <c r="G15" s="1030"/>
      <c r="H15" s="1030"/>
      <c r="I15" s="1030"/>
      <c r="J15" s="723">
        <f>Julio!J15+Agosto!J15+Septiembre!J15</f>
        <v>667</v>
      </c>
      <c r="K15" s="723">
        <f>Julio!K15+Agosto!K15+Septiembre!K15</f>
        <v>1936</v>
      </c>
      <c r="L15" s="849">
        <f t="shared" si="1"/>
        <v>2603</v>
      </c>
    </row>
    <row r="16" spans="1:17" x14ac:dyDescent="0.25">
      <c r="A16" s="13" t="s">
        <v>694</v>
      </c>
      <c r="B16" s="723">
        <f>Julio!B16+Agosto!B16+Septiembre!B16</f>
        <v>190</v>
      </c>
      <c r="C16" s="723">
        <f>Julio!C16+Agosto!C16+Septiembre!C16</f>
        <v>1497</v>
      </c>
      <c r="D16" s="841">
        <f t="shared" si="0"/>
        <v>1687</v>
      </c>
      <c r="E16" s="718"/>
      <c r="F16" s="1029" t="s">
        <v>14</v>
      </c>
      <c r="G16" s="1030"/>
      <c r="H16" s="1030"/>
      <c r="I16" s="1030"/>
      <c r="J16" s="723">
        <f>Julio!J16+Agosto!J16+Septiembre!J16</f>
        <v>609</v>
      </c>
      <c r="K16" s="723">
        <f>Julio!K16+Agosto!K16+Septiembre!K16</f>
        <v>928</v>
      </c>
      <c r="L16" s="849">
        <f t="shared" si="1"/>
        <v>1537</v>
      </c>
    </row>
    <row r="17" spans="1:12" x14ac:dyDescent="0.25">
      <c r="A17" s="13" t="s">
        <v>695</v>
      </c>
      <c r="B17" s="723">
        <f>Julio!B17+Agosto!B17+Septiembre!B17</f>
        <v>748</v>
      </c>
      <c r="C17" s="723">
        <f>Julio!C17+Agosto!C17+Septiembre!C17</f>
        <v>934</v>
      </c>
      <c r="D17" s="841">
        <f t="shared" si="0"/>
        <v>1682</v>
      </c>
      <c r="E17" s="718"/>
      <c r="F17" s="1029" t="s">
        <v>15</v>
      </c>
      <c r="G17" s="1030"/>
      <c r="H17" s="1030"/>
      <c r="I17" s="1030"/>
      <c r="J17" s="723">
        <f>Julio!J17+Agosto!J17+Septiembre!J17</f>
        <v>0</v>
      </c>
      <c r="K17" s="723">
        <f>Julio!K17+Agosto!K17+Septiembre!K17</f>
        <v>0</v>
      </c>
      <c r="L17" s="849">
        <f t="shared" si="1"/>
        <v>0</v>
      </c>
    </row>
    <row r="18" spans="1:12" x14ac:dyDescent="0.25">
      <c r="A18" s="13" t="s">
        <v>786</v>
      </c>
      <c r="B18" s="723">
        <f>Julio!B18+Agosto!B18+Septiembre!B18</f>
        <v>1236</v>
      </c>
      <c r="C18" s="723">
        <f>Julio!C18+Agosto!C18+Septiembre!C18</f>
        <v>1293</v>
      </c>
      <c r="D18" s="841">
        <f t="shared" si="0"/>
        <v>2529</v>
      </c>
      <c r="E18" s="718"/>
      <c r="F18" s="1045" t="s">
        <v>16</v>
      </c>
      <c r="G18" s="1046"/>
      <c r="H18" s="1046"/>
      <c r="I18" s="1046"/>
      <c r="J18" s="723">
        <f>Julio!J18+Agosto!J18+Septiembre!J18</f>
        <v>0</v>
      </c>
      <c r="K18" s="723">
        <f>Julio!K18+Agosto!K18+Septiembre!K18</f>
        <v>0</v>
      </c>
      <c r="L18" s="849">
        <f t="shared" si="1"/>
        <v>0</v>
      </c>
    </row>
    <row r="19" spans="1:12" x14ac:dyDescent="0.25">
      <c r="A19" s="13" t="s">
        <v>696</v>
      </c>
      <c r="B19" s="723">
        <f>Julio!B19+Agosto!B19+Septiembre!B19</f>
        <v>613</v>
      </c>
      <c r="C19" s="723">
        <f>Julio!C19+Agosto!C19+Septiembre!C19</f>
        <v>1157</v>
      </c>
      <c r="D19" s="841">
        <f t="shared" si="0"/>
        <v>1770</v>
      </c>
      <c r="E19" s="718"/>
      <c r="F19" s="1045" t="s">
        <v>17</v>
      </c>
      <c r="G19" s="1046"/>
      <c r="H19" s="1046"/>
      <c r="I19" s="1047"/>
      <c r="J19" s="723">
        <f>Julio!J19+Agosto!J19+Septiembre!J19</f>
        <v>0</v>
      </c>
      <c r="K19" s="723">
        <f>Julio!K19+Agosto!K19+Septiembre!K19</f>
        <v>0</v>
      </c>
      <c r="L19" s="849">
        <f t="shared" si="1"/>
        <v>0</v>
      </c>
    </row>
    <row r="20" spans="1:12" x14ac:dyDescent="0.25">
      <c r="A20" s="13" t="s">
        <v>697</v>
      </c>
      <c r="B20" s="723">
        <f>Julio!B20+Agosto!B20+Septiembre!B20</f>
        <v>0</v>
      </c>
      <c r="C20" s="723">
        <f>Julio!C20+Agosto!C20+Septiembre!C20</f>
        <v>0</v>
      </c>
      <c r="D20" s="841">
        <f t="shared" si="0"/>
        <v>0</v>
      </c>
      <c r="E20" s="718"/>
      <c r="F20" s="1045" t="s">
        <v>18</v>
      </c>
      <c r="G20" s="1046"/>
      <c r="H20" s="1046"/>
      <c r="I20" s="1047"/>
      <c r="J20" s="723">
        <f>Julio!J20+Agosto!J20+Septiembre!J20</f>
        <v>0</v>
      </c>
      <c r="K20" s="723">
        <f>Julio!K20+Agosto!K20+Septiembre!K20</f>
        <v>0</v>
      </c>
      <c r="L20" s="849">
        <f t="shared" si="1"/>
        <v>0</v>
      </c>
    </row>
    <row r="21" spans="1:12" x14ac:dyDescent="0.25">
      <c r="A21" s="13" t="s">
        <v>698</v>
      </c>
      <c r="B21" s="723">
        <f>Julio!B21+Agosto!B21+Septiembre!B21</f>
        <v>362</v>
      </c>
      <c r="C21" s="723">
        <f>Julio!C21+Agosto!C21+Septiembre!C21</f>
        <v>739</v>
      </c>
      <c r="D21" s="841">
        <f t="shared" si="0"/>
        <v>1101</v>
      </c>
      <c r="E21" s="718"/>
      <c r="F21" s="1045" t="s">
        <v>19</v>
      </c>
      <c r="G21" s="1046"/>
      <c r="H21" s="1046"/>
      <c r="I21" s="1047"/>
      <c r="J21" s="723">
        <f>Julio!J21+Agosto!J21+Septiembre!J21</f>
        <v>0</v>
      </c>
      <c r="K21" s="723">
        <f>Julio!K21+Agosto!K21+Septiembre!K21</f>
        <v>0</v>
      </c>
      <c r="L21" s="849">
        <f t="shared" si="1"/>
        <v>0</v>
      </c>
    </row>
    <row r="22" spans="1:12" x14ac:dyDescent="0.25">
      <c r="A22" s="13" t="s">
        <v>699</v>
      </c>
      <c r="B22" s="723">
        <f>Julio!B22+Agosto!B22+Septiembre!B22</f>
        <v>225</v>
      </c>
      <c r="C22" s="723">
        <f>Julio!C22+Agosto!C22+Septiembre!C22</f>
        <v>379</v>
      </c>
      <c r="D22" s="841">
        <f t="shared" si="0"/>
        <v>604</v>
      </c>
      <c r="E22" s="718"/>
      <c r="F22" s="1045" t="s">
        <v>20</v>
      </c>
      <c r="G22" s="1046"/>
      <c r="H22" s="1046"/>
      <c r="I22" s="1047"/>
      <c r="J22" s="723">
        <f>Julio!J22+Agosto!J22+Septiembre!J22</f>
        <v>621</v>
      </c>
      <c r="K22" s="723">
        <f>Julio!K22+Agosto!K22+Septiembre!K22</f>
        <v>1169</v>
      </c>
      <c r="L22" s="849">
        <f t="shared" si="1"/>
        <v>1790</v>
      </c>
    </row>
    <row r="23" spans="1:12" x14ac:dyDescent="0.25">
      <c r="A23" s="13" t="s">
        <v>700</v>
      </c>
      <c r="B23" s="723">
        <f>Julio!B23+Agosto!B23+Septiembre!B23</f>
        <v>101</v>
      </c>
      <c r="C23" s="723">
        <f>Julio!C23+Agosto!C23+Septiembre!C23</f>
        <v>555</v>
      </c>
      <c r="D23" s="841">
        <f t="shared" si="0"/>
        <v>656</v>
      </c>
      <c r="E23" s="718"/>
      <c r="F23" s="1045" t="s">
        <v>21</v>
      </c>
      <c r="G23" s="1046"/>
      <c r="H23" s="1046"/>
      <c r="I23" s="1047"/>
      <c r="J23" s="723">
        <f>Julio!J23+Agosto!J23+Septiembre!J23</f>
        <v>74</v>
      </c>
      <c r="K23" s="723">
        <f>Julio!K23+Agosto!K23+Septiembre!K23</f>
        <v>9</v>
      </c>
      <c r="L23" s="849">
        <f t="shared" si="1"/>
        <v>83</v>
      </c>
    </row>
    <row r="24" spans="1:12" x14ac:dyDescent="0.25">
      <c r="A24" s="13" t="s">
        <v>701</v>
      </c>
      <c r="B24" s="723">
        <f>Julio!B24+Agosto!B24+Septiembre!B24</f>
        <v>178</v>
      </c>
      <c r="C24" s="723">
        <f>Julio!C24+Agosto!C24+Septiembre!C24</f>
        <v>348</v>
      </c>
      <c r="D24" s="841">
        <f t="shared" si="0"/>
        <v>526</v>
      </c>
      <c r="E24" s="718"/>
      <c r="F24" s="1045" t="s">
        <v>22</v>
      </c>
      <c r="G24" s="1046"/>
      <c r="H24" s="1046"/>
      <c r="I24" s="1047"/>
      <c r="J24" s="723">
        <f>Julio!J24+Agosto!J24+Septiembre!J24</f>
        <v>0</v>
      </c>
      <c r="K24" s="723">
        <f>Julio!K24+Agosto!K24+Septiembre!K24</f>
        <v>0</v>
      </c>
      <c r="L24" s="849">
        <f t="shared" si="1"/>
        <v>0</v>
      </c>
    </row>
    <row r="25" spans="1:12" x14ac:dyDescent="0.25">
      <c r="A25" s="13" t="s">
        <v>702</v>
      </c>
      <c r="B25" s="723">
        <f>Julio!B25+Agosto!B25+Septiembre!B25</f>
        <v>672</v>
      </c>
      <c r="C25" s="723">
        <f>Julio!C25+Agosto!C25+Septiembre!C25</f>
        <v>1758</v>
      </c>
      <c r="D25" s="841">
        <f t="shared" si="0"/>
        <v>2430</v>
      </c>
      <c r="E25" s="718"/>
      <c r="F25" s="1045" t="s">
        <v>23</v>
      </c>
      <c r="G25" s="1046"/>
      <c r="H25" s="1046"/>
      <c r="I25" s="1047"/>
      <c r="J25" s="723">
        <f>Julio!J25+Agosto!J25+Septiembre!J25</f>
        <v>0</v>
      </c>
      <c r="K25" s="723">
        <f>Julio!K25+Agosto!K25+Septiembre!K25</f>
        <v>0</v>
      </c>
      <c r="L25" s="849">
        <f t="shared" si="1"/>
        <v>0</v>
      </c>
    </row>
    <row r="26" spans="1:12" x14ac:dyDescent="0.25">
      <c r="A26" s="13" t="s">
        <v>703</v>
      </c>
      <c r="B26" s="723">
        <f>Julio!B26+Agosto!B26+Septiembre!B26</f>
        <v>272</v>
      </c>
      <c r="C26" s="723">
        <f>Julio!C26+Agosto!C26+Septiembre!C26</f>
        <v>450</v>
      </c>
      <c r="D26" s="841">
        <f t="shared" si="0"/>
        <v>722</v>
      </c>
      <c r="E26" s="718"/>
      <c r="F26" s="1045" t="s">
        <v>24</v>
      </c>
      <c r="G26" s="1046"/>
      <c r="H26" s="1046"/>
      <c r="I26" s="1047"/>
      <c r="J26" s="723">
        <f>Julio!J26+Agosto!J26+Septiembre!J26</f>
        <v>0</v>
      </c>
      <c r="K26" s="723">
        <f>Julio!K26+Agosto!K26+Septiembre!K26</f>
        <v>0</v>
      </c>
      <c r="L26" s="849">
        <f t="shared" si="1"/>
        <v>0</v>
      </c>
    </row>
    <row r="27" spans="1:12" x14ac:dyDescent="0.25">
      <c r="A27" s="13" t="s">
        <v>704</v>
      </c>
      <c r="B27" s="723">
        <f>Julio!B27+Agosto!B27+Septiembre!B27</f>
        <v>112</v>
      </c>
      <c r="C27" s="723">
        <f>Julio!C27+Agosto!C27+Septiembre!C27</f>
        <v>201</v>
      </c>
      <c r="D27" s="841">
        <f t="shared" si="0"/>
        <v>313</v>
      </c>
      <c r="E27" s="718"/>
      <c r="F27" s="1045" t="s">
        <v>25</v>
      </c>
      <c r="G27" s="1046"/>
      <c r="H27" s="1046"/>
      <c r="I27" s="1047"/>
      <c r="J27" s="723">
        <f>Julio!J27+Agosto!J27+Septiembre!J27</f>
        <v>0</v>
      </c>
      <c r="K27" s="723">
        <f>Julio!K27+Agosto!K27+Septiembre!K27</f>
        <v>0</v>
      </c>
      <c r="L27" s="849">
        <f t="shared" si="1"/>
        <v>0</v>
      </c>
    </row>
    <row r="28" spans="1:12" x14ac:dyDescent="0.25">
      <c r="A28" s="13" t="s">
        <v>705</v>
      </c>
      <c r="B28" s="723">
        <f>Julio!B28+Agosto!B28+Septiembre!B28</f>
        <v>0</v>
      </c>
      <c r="C28" s="723">
        <f>Julio!C28+Agosto!C28+Septiembre!C28</f>
        <v>476</v>
      </c>
      <c r="D28" s="841">
        <f t="shared" si="0"/>
        <v>476</v>
      </c>
      <c r="E28" s="718"/>
      <c r="F28" s="1045" t="s">
        <v>26</v>
      </c>
      <c r="G28" s="1046"/>
      <c r="H28" s="1046"/>
      <c r="I28" s="1047"/>
      <c r="J28" s="723">
        <f>Julio!J28+Agosto!J28+Septiembre!J28</f>
        <v>0</v>
      </c>
      <c r="K28" s="723">
        <f>Julio!K28+Agosto!K28+Septiembre!K28</f>
        <v>0</v>
      </c>
      <c r="L28" s="849">
        <f t="shared" si="1"/>
        <v>0</v>
      </c>
    </row>
    <row r="29" spans="1:12" x14ac:dyDescent="0.25">
      <c r="A29" s="13" t="s">
        <v>706</v>
      </c>
      <c r="B29" s="723">
        <f>Julio!B29+Agosto!B29+Septiembre!B29</f>
        <v>291</v>
      </c>
      <c r="C29" s="723">
        <f>Julio!C29+Agosto!C29+Septiembre!C29</f>
        <v>410</v>
      </c>
      <c r="D29" s="841">
        <f t="shared" si="0"/>
        <v>701</v>
      </c>
      <c r="E29" s="718"/>
      <c r="F29" s="1045" t="s">
        <v>27</v>
      </c>
      <c r="G29" s="1046"/>
      <c r="H29" s="1046"/>
      <c r="I29" s="1047"/>
      <c r="J29" s="143"/>
      <c r="K29" s="723">
        <f>Julio!K29+Agosto!K29+Septiembre!K29</f>
        <v>699</v>
      </c>
      <c r="L29" s="849">
        <f t="shared" si="1"/>
        <v>699</v>
      </c>
    </row>
    <row r="30" spans="1:12" x14ac:dyDescent="0.25">
      <c r="A30" s="13" t="s">
        <v>707</v>
      </c>
      <c r="B30" s="723">
        <f>Julio!B30+Agosto!B30+Septiembre!B30</f>
        <v>0</v>
      </c>
      <c r="C30" s="723">
        <f>Julio!C30+Agosto!C30+Septiembre!C30</f>
        <v>0</v>
      </c>
      <c r="D30" s="841">
        <f t="shared" si="0"/>
        <v>0</v>
      </c>
      <c r="E30" s="718"/>
      <c r="F30" s="1029" t="s">
        <v>28</v>
      </c>
      <c r="G30" s="1030"/>
      <c r="H30" s="1030"/>
      <c r="I30" s="1030"/>
      <c r="J30" s="723">
        <f>Julio!J30+Agosto!J30+Septiembre!J30</f>
        <v>566</v>
      </c>
      <c r="K30" s="144"/>
      <c r="L30" s="849">
        <f t="shared" si="1"/>
        <v>566</v>
      </c>
    </row>
    <row r="31" spans="1:12" x14ac:dyDescent="0.25">
      <c r="A31" s="13" t="s">
        <v>708</v>
      </c>
      <c r="B31" s="723">
        <f>Julio!B31+Agosto!B31+Septiembre!B31</f>
        <v>140</v>
      </c>
      <c r="C31" s="723">
        <f>Julio!C31+Agosto!C31+Septiembre!C31</f>
        <v>988</v>
      </c>
      <c r="D31" s="841">
        <f t="shared" si="0"/>
        <v>1128</v>
      </c>
      <c r="E31" s="718"/>
      <c r="F31" s="1029" t="s">
        <v>29</v>
      </c>
      <c r="G31" s="1030"/>
      <c r="H31" s="1030"/>
      <c r="I31" s="1030"/>
      <c r="J31" s="723">
        <f>Julio!J31+Agosto!J31+Septiembre!J31</f>
        <v>21525</v>
      </c>
      <c r="K31" s="723">
        <f>Julio!K31+Agosto!K31+Septiembre!K31</f>
        <v>55633</v>
      </c>
      <c r="L31" s="849">
        <f t="shared" si="1"/>
        <v>77158</v>
      </c>
    </row>
    <row r="32" spans="1:12" x14ac:dyDescent="0.25">
      <c r="A32" s="13" t="s">
        <v>787</v>
      </c>
      <c r="B32" s="723">
        <f>Julio!B32+Agosto!B32+Septiembre!B32</f>
        <v>0</v>
      </c>
      <c r="C32" s="723">
        <f>Julio!C32+Agosto!C32+Septiembre!C32</f>
        <v>0</v>
      </c>
      <c r="D32" s="841">
        <f t="shared" si="0"/>
        <v>0</v>
      </c>
      <c r="E32" s="718"/>
      <c r="F32" s="1029" t="s">
        <v>30</v>
      </c>
      <c r="G32" s="1030"/>
      <c r="H32" s="1030"/>
      <c r="I32" s="1030"/>
      <c r="J32" s="723">
        <f>Julio!J32+Agosto!J32+Septiembre!J32</f>
        <v>0</v>
      </c>
      <c r="K32" s="723">
        <f>Julio!K32+Agosto!K32+Septiembre!K32</f>
        <v>0</v>
      </c>
      <c r="L32" s="849">
        <f t="shared" si="1"/>
        <v>0</v>
      </c>
    </row>
    <row r="33" spans="1:17" s="17" customFormat="1" x14ac:dyDescent="0.25">
      <c r="A33" s="13" t="s">
        <v>788</v>
      </c>
      <c r="B33" s="723">
        <f>Julio!B33+Agosto!B33+Septiembre!B33</f>
        <v>48</v>
      </c>
      <c r="C33" s="723">
        <f>Julio!C33+Agosto!C33+Septiembre!C33</f>
        <v>45</v>
      </c>
      <c r="D33" s="841">
        <f t="shared" si="0"/>
        <v>93</v>
      </c>
      <c r="E33" s="720"/>
      <c r="F33" s="1029" t="s">
        <v>31</v>
      </c>
      <c r="G33" s="1030"/>
      <c r="H33" s="1030"/>
      <c r="I33" s="1030"/>
      <c r="J33" s="723">
        <f>Julio!J33+Agosto!J33+Septiembre!J33</f>
        <v>0</v>
      </c>
      <c r="K33" s="723">
        <f>Julio!K33+Agosto!K33+Septiembre!K33</f>
        <v>0</v>
      </c>
      <c r="L33" s="849">
        <f t="shared" si="1"/>
        <v>0</v>
      </c>
    </row>
    <row r="34" spans="1:17" s="17" customFormat="1" ht="15.75" thickBot="1" x14ac:dyDescent="0.3">
      <c r="A34" s="13" t="s">
        <v>789</v>
      </c>
      <c r="B34" s="723">
        <f>Julio!B34+Agosto!B34+Septiembre!B34</f>
        <v>212</v>
      </c>
      <c r="C34" s="723">
        <f>Julio!C34+Agosto!C34+Septiembre!C34</f>
        <v>1075</v>
      </c>
      <c r="D34" s="841">
        <f t="shared" si="0"/>
        <v>1287</v>
      </c>
      <c r="E34" s="720"/>
      <c r="F34" s="1107" t="s">
        <v>76</v>
      </c>
      <c r="G34" s="1108"/>
      <c r="H34" s="1108"/>
      <c r="I34" s="1108"/>
      <c r="J34" s="723">
        <f>Julio!J34+Agosto!J34+Septiembre!J34</f>
        <v>2</v>
      </c>
      <c r="K34" s="723">
        <f>Julio!K34+Agosto!K34+Septiembre!K34</f>
        <v>0</v>
      </c>
      <c r="L34" s="510">
        <f>K34+J34</f>
        <v>2</v>
      </c>
    </row>
    <row r="35" spans="1:17" x14ac:dyDescent="0.25">
      <c r="A35" s="13" t="s">
        <v>709</v>
      </c>
      <c r="B35" s="723">
        <f>Julio!B35+Agosto!B35+Septiembre!B35</f>
        <v>148</v>
      </c>
      <c r="C35" s="723">
        <f>Julio!C35+Agosto!C35+Septiembre!C35</f>
        <v>1416</v>
      </c>
      <c r="D35" s="841">
        <f t="shared" si="0"/>
        <v>1564</v>
      </c>
      <c r="E35" s="718"/>
      <c r="F35" s="38" t="s">
        <v>32</v>
      </c>
      <c r="G35" s="39"/>
      <c r="H35" s="39"/>
      <c r="I35" s="39"/>
      <c r="J35" s="40"/>
      <c r="K35" s="40"/>
      <c r="L35" s="850">
        <f>Julio!L35+Agosto!L35+Septiembre!L35</f>
        <v>15</v>
      </c>
    </row>
    <row r="36" spans="1:17" x14ac:dyDescent="0.25">
      <c r="A36" s="13" t="s">
        <v>710</v>
      </c>
      <c r="B36" s="723">
        <f>Julio!B36+Agosto!B36+Septiembre!B36</f>
        <v>162</v>
      </c>
      <c r="C36" s="723">
        <f>Julio!C36+Agosto!C36+Septiembre!C36</f>
        <v>268</v>
      </c>
      <c r="D36" s="841">
        <f t="shared" si="0"/>
        <v>430</v>
      </c>
      <c r="E36" s="718"/>
      <c r="F36" s="41" t="s">
        <v>33</v>
      </c>
      <c r="G36" s="42"/>
      <c r="H36" s="42"/>
      <c r="I36" s="42"/>
      <c r="J36" s="42"/>
      <c r="K36" s="43"/>
      <c r="L36" s="851">
        <f>Julio!L36+Agosto!L36+Septiembre!L36</f>
        <v>560</v>
      </c>
    </row>
    <row r="37" spans="1:17" x14ac:dyDescent="0.25">
      <c r="A37" s="13" t="s">
        <v>711</v>
      </c>
      <c r="B37" s="723">
        <f>Julio!B37+Agosto!B37+Septiembre!B37</f>
        <v>197</v>
      </c>
      <c r="C37" s="723">
        <f>Julio!C37+Agosto!C37+Septiembre!C37</f>
        <v>330</v>
      </c>
      <c r="D37" s="841">
        <f t="shared" si="0"/>
        <v>527</v>
      </c>
      <c r="E37" s="718"/>
      <c r="F37" s="41" t="s">
        <v>34</v>
      </c>
      <c r="G37" s="42"/>
      <c r="H37" s="42"/>
      <c r="I37" s="42"/>
      <c r="J37" s="42"/>
      <c r="K37" s="43"/>
      <c r="L37" s="851">
        <f>Julio!L37+Agosto!L37+Septiembre!L37</f>
        <v>406</v>
      </c>
    </row>
    <row r="38" spans="1:17" x14ac:dyDescent="0.25">
      <c r="A38" s="13" t="s">
        <v>712</v>
      </c>
      <c r="B38" s="723">
        <f>Julio!B38+Agosto!B38+Septiembre!B38</f>
        <v>496</v>
      </c>
      <c r="C38" s="723">
        <f>Julio!C38+Agosto!C38+Septiembre!C38</f>
        <v>1422</v>
      </c>
      <c r="D38" s="841">
        <f t="shared" si="0"/>
        <v>1918</v>
      </c>
      <c r="E38" s="718"/>
      <c r="F38" s="41" t="s">
        <v>35</v>
      </c>
      <c r="G38" s="42"/>
      <c r="H38" s="42"/>
      <c r="I38" s="42"/>
      <c r="J38" s="42"/>
      <c r="K38" s="43"/>
      <c r="L38" s="851">
        <f>Julio!L38+Agosto!L38+Septiembre!L38</f>
        <v>0</v>
      </c>
    </row>
    <row r="39" spans="1:17" x14ac:dyDescent="0.25">
      <c r="A39" s="13" t="s">
        <v>785</v>
      </c>
      <c r="B39" s="723">
        <f>Julio!B39+Agosto!B39+Septiembre!B39</f>
        <v>246</v>
      </c>
      <c r="C39" s="723">
        <f>Julio!C39+Agosto!C39+Septiembre!C39</f>
        <v>1110</v>
      </c>
      <c r="D39" s="841">
        <f t="shared" si="0"/>
        <v>1356</v>
      </c>
      <c r="E39" s="718"/>
      <c r="F39" s="41" t="s">
        <v>36</v>
      </c>
      <c r="G39" s="42"/>
      <c r="H39" s="42"/>
      <c r="I39" s="42"/>
      <c r="J39" s="42"/>
      <c r="K39" s="43"/>
      <c r="L39" s="852">
        <f>Julio!L39+Agosto!L39+Septiembre!L39</f>
        <v>6</v>
      </c>
    </row>
    <row r="40" spans="1:17" ht="15.75" thickBot="1" x14ac:dyDescent="0.3">
      <c r="A40" s="13" t="s">
        <v>713</v>
      </c>
      <c r="B40" s="723">
        <f>Julio!B40+Agosto!B40+Septiembre!B40</f>
        <v>864</v>
      </c>
      <c r="C40" s="723">
        <f>Julio!C40+Agosto!C40+Septiembre!C40</f>
        <v>695</v>
      </c>
      <c r="D40" s="841">
        <f t="shared" si="0"/>
        <v>1559</v>
      </c>
      <c r="E40" s="718"/>
      <c r="F40" s="44" t="s">
        <v>37</v>
      </c>
      <c r="G40" s="45"/>
      <c r="H40" s="45"/>
      <c r="I40" s="45"/>
      <c r="J40" s="45"/>
      <c r="K40" s="46"/>
      <c r="L40" s="853">
        <f>Julio!L40+Agosto!L40+Septiembre!L40</f>
        <v>3628</v>
      </c>
    </row>
    <row r="41" spans="1:17" ht="15.75" thickBot="1" x14ac:dyDescent="0.3">
      <c r="A41" s="13" t="s">
        <v>714</v>
      </c>
      <c r="B41" s="723">
        <f>Julio!B41+Agosto!B41+Septiembre!B41</f>
        <v>118</v>
      </c>
      <c r="C41" s="723">
        <f>Julio!C41+Agosto!C41+Septiembre!C41</f>
        <v>677</v>
      </c>
      <c r="D41" s="841">
        <f t="shared" si="0"/>
        <v>795</v>
      </c>
      <c r="E41" s="718"/>
      <c r="F41" s="44" t="s">
        <v>791</v>
      </c>
      <c r="G41" s="45"/>
      <c r="H41" s="45"/>
      <c r="I41" s="45"/>
      <c r="J41" s="45"/>
      <c r="K41" s="46"/>
      <c r="L41" s="853">
        <f>Julio!L41+Agosto!L41+Septiembre!L41</f>
        <v>7</v>
      </c>
    </row>
    <row r="42" spans="1:17" ht="15.75" thickBot="1" x14ac:dyDescent="0.3">
      <c r="A42" s="13" t="s">
        <v>715</v>
      </c>
      <c r="B42" s="723">
        <f>Julio!B42+Agosto!B42+Septiembre!B42</f>
        <v>334</v>
      </c>
      <c r="C42" s="723">
        <f>Julio!C42+Agosto!C42+Septiembre!C42</f>
        <v>545</v>
      </c>
      <c r="D42" s="841">
        <f t="shared" si="0"/>
        <v>879</v>
      </c>
      <c r="E42" s="718"/>
      <c r="F42" s="44" t="s">
        <v>792</v>
      </c>
      <c r="G42" s="45"/>
      <c r="H42" s="45"/>
      <c r="I42" s="45"/>
      <c r="J42" s="45"/>
      <c r="K42" s="46"/>
      <c r="L42" s="853">
        <f>Julio!L42+Agosto!L42+Septiembre!L42</f>
        <v>24</v>
      </c>
    </row>
    <row r="43" spans="1:17" ht="16.5" thickBot="1" x14ac:dyDescent="0.3">
      <c r="A43" s="13" t="s">
        <v>716</v>
      </c>
      <c r="B43" s="723">
        <f>Julio!B43+Agosto!B43+Septiembre!B43</f>
        <v>247</v>
      </c>
      <c r="C43" s="723">
        <f>Julio!C43+Agosto!C43+Septiembre!C43</f>
        <v>284</v>
      </c>
      <c r="D43" s="841">
        <f t="shared" si="0"/>
        <v>531</v>
      </c>
      <c r="E43" s="721"/>
      <c r="F43" s="44" t="s">
        <v>793</v>
      </c>
      <c r="G43" s="45"/>
      <c r="H43" s="45"/>
      <c r="I43" s="45"/>
      <c r="J43" s="45"/>
      <c r="K43" s="46"/>
      <c r="L43" s="853">
        <f>Julio!L43+Agosto!L43+Septiembre!L43</f>
        <v>673</v>
      </c>
    </row>
    <row r="44" spans="1:17" ht="15.75" x14ac:dyDescent="0.25">
      <c r="A44" s="13" t="s">
        <v>717</v>
      </c>
      <c r="B44" s="723">
        <f>Julio!B44+Agosto!B44+Septiembre!B44</f>
        <v>49</v>
      </c>
      <c r="C44" s="723">
        <f>Julio!C44+Agosto!C44+Septiembre!C44</f>
        <v>24</v>
      </c>
      <c r="D44" s="841">
        <f t="shared" si="0"/>
        <v>73</v>
      </c>
      <c r="E44" s="721"/>
    </row>
    <row r="45" spans="1:17" ht="12" customHeight="1" thickBot="1" x14ac:dyDescent="0.35">
      <c r="A45" s="13" t="s">
        <v>718</v>
      </c>
      <c r="B45" s="723">
        <f>Julio!B45+Agosto!B45+Septiembre!B45</f>
        <v>130</v>
      </c>
      <c r="C45" s="723">
        <f>Julio!C45+Agosto!C45+Septiembre!C45</f>
        <v>202</v>
      </c>
      <c r="D45" s="841">
        <f t="shared" si="0"/>
        <v>332</v>
      </c>
      <c r="E45" s="72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723">
        <f>Julio!B46+Agosto!B46+Septiembre!B46</f>
        <v>3</v>
      </c>
      <c r="C46" s="723">
        <f>Julio!C46+Agosto!C46+Septiembre!C46</f>
        <v>62</v>
      </c>
      <c r="D46" s="841">
        <f t="shared" si="0"/>
        <v>65</v>
      </c>
      <c r="E46" s="72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7.25" thickBot="1" x14ac:dyDescent="0.35">
      <c r="A47" s="13" t="s">
        <v>720</v>
      </c>
      <c r="B47" s="723">
        <f>Julio!B47+Agosto!B47+Septiembre!B47</f>
        <v>114</v>
      </c>
      <c r="C47" s="723">
        <f>Julio!C47+Agosto!C47+Septiembre!C47</f>
        <v>150</v>
      </c>
      <c r="D47" s="841">
        <f t="shared" si="0"/>
        <v>264</v>
      </c>
      <c r="E47" s="718"/>
      <c r="F47" s="20" t="s">
        <v>150</v>
      </c>
      <c r="G47" s="33"/>
      <c r="H47" s="33"/>
      <c r="I47" s="33"/>
      <c r="J47" s="147"/>
      <c r="K47" s="148"/>
      <c r="L47" s="853">
        <f>Julio!L47+Agosto!L47+Septiembre!L47</f>
        <v>291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723">
        <f>Julio!B48+Agosto!B48+Septiembre!B48</f>
        <v>25</v>
      </c>
      <c r="C48" s="723">
        <f>Julio!C48+Agosto!C48+Septiembre!C48</f>
        <v>22</v>
      </c>
      <c r="D48" s="841">
        <f t="shared" si="0"/>
        <v>47</v>
      </c>
      <c r="E48" s="718"/>
      <c r="F48" s="20" t="s">
        <v>151</v>
      </c>
      <c r="G48" s="33"/>
      <c r="H48" s="33"/>
      <c r="I48" s="33"/>
      <c r="J48" s="147"/>
      <c r="K48" s="148"/>
      <c r="L48" s="854">
        <f>Julio!L48+Agosto!L48+Septiembre!L48</f>
        <v>18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723">
        <f>Julio!B49+Agosto!B49+Septiembre!B49</f>
        <v>216</v>
      </c>
      <c r="C49" s="723">
        <f>Julio!C49+Agosto!C49+Septiembre!C49</f>
        <v>1351</v>
      </c>
      <c r="D49" s="841">
        <f t="shared" si="0"/>
        <v>1567</v>
      </c>
      <c r="E49" s="718"/>
      <c r="F49" s="20" t="s">
        <v>152</v>
      </c>
      <c r="G49" s="33"/>
      <c r="H49" s="33"/>
      <c r="I49" s="33"/>
      <c r="J49" s="147"/>
      <c r="K49" s="148"/>
      <c r="L49" s="854">
        <f>Julio!L49+Agosto!L49+Septiembre!L49</f>
        <v>74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723">
        <f>Julio!B50+Agosto!B50+Septiembre!B50</f>
        <v>677</v>
      </c>
      <c r="C50" s="723">
        <f>Julio!C50+Agosto!C50+Septiembre!C50</f>
        <v>803</v>
      </c>
      <c r="D50" s="842">
        <f t="shared" si="0"/>
        <v>1480</v>
      </c>
      <c r="E50" s="718"/>
      <c r="F50" s="20" t="s">
        <v>153</v>
      </c>
      <c r="G50" s="33"/>
      <c r="H50" s="33"/>
      <c r="I50" s="33"/>
      <c r="J50" s="147"/>
      <c r="K50" s="148"/>
      <c r="L50" s="854">
        <f>Julio!L50+Agosto!L50+Septiembre!L50</f>
        <v>30</v>
      </c>
    </row>
    <row r="51" spans="1:17" ht="17.25" thickBot="1" x14ac:dyDescent="0.35">
      <c r="A51" s="112" t="s">
        <v>723</v>
      </c>
      <c r="B51" s="113">
        <f>SUM(B13:B50)</f>
        <v>9936</v>
      </c>
      <c r="C51" s="113">
        <f>SUM(C13:C50)</f>
        <v>25965</v>
      </c>
      <c r="D51" s="843">
        <f t="shared" si="0"/>
        <v>35901</v>
      </c>
      <c r="E51" s="718"/>
      <c r="F51" s="20" t="s">
        <v>154</v>
      </c>
      <c r="G51" s="33"/>
      <c r="H51" s="33"/>
      <c r="I51" s="33"/>
      <c r="J51" s="147"/>
      <c r="K51" s="148"/>
      <c r="L51" s="854">
        <f>Julio!L51+Agosto!L51+Septiembre!L51</f>
        <v>90</v>
      </c>
    </row>
    <row r="52" spans="1:17" ht="17.25" thickBot="1" x14ac:dyDescent="0.35">
      <c r="A52" s="844" t="s">
        <v>40</v>
      </c>
      <c r="B52" s="1800" t="s">
        <v>809</v>
      </c>
      <c r="C52" s="1801"/>
      <c r="D52" s="723">
        <f>Julio!D52+Agosto!D52+Septiembre!D52</f>
        <v>17080</v>
      </c>
      <c r="E52" s="718"/>
      <c r="F52" s="20" t="s">
        <v>155</v>
      </c>
      <c r="G52" s="33"/>
      <c r="H52" s="33"/>
      <c r="I52" s="33"/>
      <c r="J52" s="147"/>
      <c r="K52" s="148"/>
      <c r="L52" s="854">
        <f>Julio!L52+Agosto!L52+Septiembre!L52</f>
        <v>0</v>
      </c>
    </row>
    <row r="53" spans="1:17" ht="16.5" x14ac:dyDescent="0.3">
      <c r="A53" s="50" t="s">
        <v>42</v>
      </c>
      <c r="B53" s="51"/>
      <c r="C53" s="52"/>
      <c r="D53" s="1802">
        <f>SUM(D52+D51)</f>
        <v>52981</v>
      </c>
      <c r="E53" s="718"/>
      <c r="F53" s="20" t="s">
        <v>156</v>
      </c>
      <c r="G53" s="33"/>
      <c r="H53" s="33"/>
      <c r="I53" s="33"/>
      <c r="J53" s="147"/>
      <c r="K53" s="148"/>
      <c r="L53" s="854">
        <f>Julio!L53+Agosto!L53+Septiembre!L53</f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803"/>
      <c r="E54" s="718"/>
      <c r="F54" s="20" t="s">
        <v>157</v>
      </c>
      <c r="G54" s="33"/>
      <c r="H54" s="33"/>
      <c r="I54" s="33"/>
      <c r="J54" s="147"/>
      <c r="K54" s="148"/>
      <c r="L54" s="854">
        <f>Julio!L54+Agosto!L54+Septiembre!L54</f>
        <v>15</v>
      </c>
    </row>
    <row r="55" spans="1:17" ht="16.5" x14ac:dyDescent="0.3">
      <c r="A55" s="4"/>
      <c r="B55" s="4"/>
      <c r="C55" s="4"/>
      <c r="D55" s="4"/>
      <c r="E55" s="718"/>
      <c r="F55" s="20" t="s">
        <v>158</v>
      </c>
      <c r="G55" s="33"/>
      <c r="H55" s="33"/>
      <c r="I55" s="33"/>
      <c r="J55" s="147"/>
      <c r="K55" s="148"/>
      <c r="L55" s="854">
        <f>Julio!L55+Agosto!L55+Septiembre!L55</f>
        <v>0</v>
      </c>
    </row>
    <row r="56" spans="1:17" ht="16.5" x14ac:dyDescent="0.3">
      <c r="A56" s="4"/>
      <c r="B56" s="4"/>
      <c r="C56" s="4"/>
      <c r="D56" s="4"/>
      <c r="E56" s="718"/>
      <c r="F56" s="20" t="s">
        <v>159</v>
      </c>
      <c r="G56" s="33"/>
      <c r="H56" s="33"/>
      <c r="I56" s="33"/>
      <c r="J56" s="149"/>
      <c r="K56" s="150"/>
      <c r="L56" s="854">
        <f>Julio!L56+Agosto!L56+Septiembre!L56</f>
        <v>12</v>
      </c>
    </row>
    <row r="57" spans="1:17" ht="17.25" thickBot="1" x14ac:dyDescent="0.35">
      <c r="A57" s="4"/>
      <c r="B57" s="4"/>
      <c r="D57" s="4"/>
      <c r="E57" s="718"/>
      <c r="F57" s="21" t="s">
        <v>160</v>
      </c>
      <c r="G57" s="34"/>
      <c r="H57" s="34"/>
      <c r="I57" s="34"/>
      <c r="J57" s="151"/>
      <c r="K57" s="750"/>
      <c r="L57" s="854">
        <f>Julio!L57+Agosto!L57+Septiembre!L57</f>
        <v>11</v>
      </c>
    </row>
    <row r="58" spans="1:17" ht="9.75" customHeight="1" x14ac:dyDescent="0.3">
      <c r="B58" s="5" t="s">
        <v>45</v>
      </c>
      <c r="E58" s="715"/>
      <c r="F58" s="715"/>
      <c r="G58" s="715"/>
      <c r="H58" s="715"/>
      <c r="I58" s="715"/>
      <c r="J58" s="716"/>
      <c r="K58" s="717"/>
      <c r="L58" s="717"/>
    </row>
    <row r="59" spans="1:17" ht="4.5" customHeight="1" x14ac:dyDescent="0.3">
      <c r="A59" s="710"/>
      <c r="B59" s="711"/>
      <c r="C59" s="710"/>
      <c r="D59" s="710"/>
      <c r="E59" s="712"/>
      <c r="F59" s="712"/>
      <c r="G59" s="712"/>
      <c r="H59" s="712"/>
      <c r="I59" s="712"/>
      <c r="J59" s="713"/>
      <c r="K59" s="714"/>
      <c r="L59" s="714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804" t="s">
        <v>1</v>
      </c>
      <c r="B64" s="1806" t="s">
        <v>46</v>
      </c>
      <c r="C64" s="855"/>
      <c r="D64" s="1815" t="s">
        <v>795</v>
      </c>
      <c r="E64" s="1815"/>
      <c r="F64" s="1816"/>
      <c r="G64" s="1817" t="s">
        <v>798</v>
      </c>
      <c r="H64" s="1819" t="s">
        <v>826</v>
      </c>
      <c r="I64" s="1808" t="s">
        <v>78</v>
      </c>
      <c r="J64" s="1808" t="s">
        <v>79</v>
      </c>
      <c r="K64" s="1808" t="s">
        <v>80</v>
      </c>
      <c r="L64" s="1810" t="s">
        <v>828</v>
      </c>
    </row>
    <row r="65" spans="1:20" ht="28.5" customHeight="1" thickBot="1" x14ac:dyDescent="0.3">
      <c r="A65" s="1805"/>
      <c r="B65" s="1807"/>
      <c r="C65" s="856" t="s">
        <v>47</v>
      </c>
      <c r="D65" s="518" t="s">
        <v>796</v>
      </c>
      <c r="E65" s="518" t="s">
        <v>797</v>
      </c>
      <c r="F65" s="857" t="s">
        <v>48</v>
      </c>
      <c r="G65" s="1818"/>
      <c r="H65" s="1820"/>
      <c r="I65" s="1809"/>
      <c r="J65" s="1809"/>
      <c r="K65" s="1809"/>
      <c r="L65" s="1811"/>
      <c r="N65" t="s">
        <v>827</v>
      </c>
      <c r="S65" t="s">
        <v>824</v>
      </c>
      <c r="T65">
        <f>COUNTIF(T66:T77,"&gt;0")</f>
        <v>3</v>
      </c>
    </row>
    <row r="66" spans="1:20" x14ac:dyDescent="0.25">
      <c r="A66" s="56" t="s">
        <v>130</v>
      </c>
      <c r="B66" s="730">
        <f>Julio!B66+Agosto!B66+Septiembre!B66</f>
        <v>0</v>
      </c>
      <c r="C66" s="731">
        <f>Julio!C66+Agosto!C66+Septiembre!C66</f>
        <v>0</v>
      </c>
      <c r="D66" s="732">
        <f>Julio!D66+Agosto!D66+Septiembre!D66</f>
        <v>0</v>
      </c>
      <c r="E66" s="733">
        <f>Julio!E66+Agosto!E66+Septiembre!E66</f>
        <v>0</v>
      </c>
      <c r="F66" s="858">
        <f>E66+D66+C66</f>
        <v>0</v>
      </c>
      <c r="G66" s="159">
        <f>Julio!G66+Agosto!G66+Septiembre!G66</f>
        <v>0</v>
      </c>
      <c r="H66" s="35">
        <f>IFERROR((Julio!H66+Agosto!H66+Septiembre!H66)/$T$65,0)</f>
        <v>0</v>
      </c>
      <c r="I66" s="983">
        <f>SUM(H66*$N$66)</f>
        <v>0</v>
      </c>
      <c r="J66" s="984">
        <f>IFERROR(SUM(G66/(I66))*100,0)</f>
        <v>0</v>
      </c>
      <c r="K66" s="985">
        <f>IFERROR(SUM(G66/F66),0)</f>
        <v>0</v>
      </c>
      <c r="L66" s="58">
        <f>IFERROR((Julio!L66+Agosto!L66+Septiembre!L66) / $T$65,0)</f>
        <v>0</v>
      </c>
      <c r="N66">
        <f>SUM(T66:T77)</f>
        <v>92</v>
      </c>
    </row>
    <row r="67" spans="1:20" ht="15.75" thickBot="1" x14ac:dyDescent="0.3">
      <c r="A67" s="56" t="s">
        <v>131</v>
      </c>
      <c r="B67" s="734">
        <f>Julio!B67+Agosto!B67+Septiembre!B67</f>
        <v>238</v>
      </c>
      <c r="C67" s="731">
        <f>Julio!C67+Agosto!C67+Septiembre!C67</f>
        <v>198</v>
      </c>
      <c r="D67" s="732">
        <f>Julio!D67+Agosto!D67+Septiembre!D67</f>
        <v>0</v>
      </c>
      <c r="E67" s="733">
        <f>Julio!E67+Agosto!E67+Septiembre!E67</f>
        <v>0</v>
      </c>
      <c r="F67" s="859">
        <f t="shared" ref="F67:F85" si="2">E67+D67+C67</f>
        <v>198</v>
      </c>
      <c r="G67" s="159">
        <f>Julio!G67+Agosto!G67+Septiembre!G67</f>
        <v>1007</v>
      </c>
      <c r="H67" s="35">
        <f>IFERROR((Julio!H67+Agosto!H67+Septiembre!H67)/$T$65,0)</f>
        <v>23</v>
      </c>
      <c r="I67" s="983">
        <f t="shared" ref="I67:I85" si="3">SUM(H67*$N$66)</f>
        <v>2116</v>
      </c>
      <c r="J67" s="984">
        <f t="shared" ref="J67:J85" si="4">IFERROR(SUM(G67/(I67))*100,0)</f>
        <v>47.58979206049149</v>
      </c>
      <c r="K67" s="985">
        <f t="shared" ref="K67:K86" si="5">IFERROR(SUM(G67/F67),0)</f>
        <v>5.0858585858585856</v>
      </c>
      <c r="L67" s="58">
        <f>IFERROR((Julio!L67+Agosto!L67+Septiembre!L67) / $T$65,0)</f>
        <v>13.333333333333334</v>
      </c>
      <c r="S67" s="972"/>
      <c r="T67" s="972"/>
    </row>
    <row r="68" spans="1:20" ht="15" customHeight="1" x14ac:dyDescent="0.25">
      <c r="A68" s="57" t="s">
        <v>132</v>
      </c>
      <c r="B68" s="734">
        <f>Julio!B68+Agosto!B68+Septiembre!B68</f>
        <v>451</v>
      </c>
      <c r="C68" s="731">
        <f>Julio!C68+Agosto!C68+Septiembre!C68</f>
        <v>409</v>
      </c>
      <c r="D68" s="732">
        <f>Julio!D68+Agosto!D68+Septiembre!D68</f>
        <v>0</v>
      </c>
      <c r="E68" s="733">
        <f>Julio!E68+Agosto!E68+Septiembre!E68</f>
        <v>0</v>
      </c>
      <c r="F68" s="859">
        <f t="shared" si="2"/>
        <v>409</v>
      </c>
      <c r="G68" s="159">
        <f>Julio!G68+Agosto!G68+Septiembre!G68</f>
        <v>1339</v>
      </c>
      <c r="H68" s="35">
        <f>IFERROR((Julio!H68+Agosto!H68+Septiembre!H68)/$T$65,0)</f>
        <v>16.333333333333332</v>
      </c>
      <c r="I68" s="983">
        <f t="shared" si="3"/>
        <v>1502.6666666666665</v>
      </c>
      <c r="J68" s="984">
        <f t="shared" si="4"/>
        <v>89.108251996450761</v>
      </c>
      <c r="K68" s="985">
        <f t="shared" si="5"/>
        <v>3.2738386308068459</v>
      </c>
      <c r="L68" s="58">
        <f>IFERROR((Julio!L68+Agosto!L68+Septiembre!L68) / $T$65,0)</f>
        <v>13.333333333333334</v>
      </c>
      <c r="N68" s="1166" t="s">
        <v>829</v>
      </c>
      <c r="O68" s="1167"/>
      <c r="P68" s="1168"/>
      <c r="Q68" s="1148" t="s">
        <v>833</v>
      </c>
      <c r="R68" s="1149"/>
      <c r="S68" s="1150"/>
      <c r="T68" s="972"/>
    </row>
    <row r="69" spans="1:20" x14ac:dyDescent="0.25">
      <c r="A69" s="56" t="s">
        <v>133</v>
      </c>
      <c r="B69" s="734">
        <f>Julio!B69+Agosto!B69+Septiembre!B69</f>
        <v>186</v>
      </c>
      <c r="C69" s="731">
        <f>Julio!C69+Agosto!C69+Septiembre!C69</f>
        <v>156</v>
      </c>
      <c r="D69" s="732">
        <f>Julio!D69+Agosto!D69+Septiembre!D69</f>
        <v>0</v>
      </c>
      <c r="E69" s="733">
        <f>Julio!E69+Agosto!E69+Septiembre!E69</f>
        <v>0</v>
      </c>
      <c r="F69" s="859">
        <f t="shared" si="2"/>
        <v>156</v>
      </c>
      <c r="G69" s="159">
        <f>Julio!G69+Agosto!G69+Septiembre!G69</f>
        <v>539</v>
      </c>
      <c r="H69" s="35">
        <f>IFERROR((Julio!H69+Agosto!H69+Septiembre!H69)/$T$65,0)</f>
        <v>11</v>
      </c>
      <c r="I69" s="983">
        <f t="shared" si="3"/>
        <v>1012</v>
      </c>
      <c r="J69" s="984">
        <f t="shared" si="4"/>
        <v>53.260869565217398</v>
      </c>
      <c r="K69" s="985">
        <f t="shared" si="5"/>
        <v>3.4551282051282053</v>
      </c>
      <c r="L69" s="58">
        <f>IFERROR((Julio!L69+Agosto!L69+Septiembre!L69) / $T$65,0)</f>
        <v>10</v>
      </c>
      <c r="N69" s="1169"/>
      <c r="O69" s="1170"/>
      <c r="P69" s="1171"/>
      <c r="Q69" s="1151"/>
      <c r="R69" s="1152"/>
      <c r="S69" s="1153"/>
      <c r="T69" s="972"/>
    </row>
    <row r="70" spans="1:20" x14ac:dyDescent="0.25">
      <c r="A70" s="56" t="s">
        <v>134</v>
      </c>
      <c r="B70" s="734">
        <f>Julio!B70+Agosto!B70+Septiembre!B70</f>
        <v>465</v>
      </c>
      <c r="C70" s="731">
        <f>Julio!C70+Agosto!C70+Septiembre!C70</f>
        <v>329</v>
      </c>
      <c r="D70" s="732">
        <f>Julio!D70+Agosto!D70+Septiembre!D70</f>
        <v>3</v>
      </c>
      <c r="E70" s="733">
        <f>Julio!E70+Agosto!E70+Septiembre!E70</f>
        <v>57</v>
      </c>
      <c r="F70" s="859">
        <f t="shared" si="2"/>
        <v>389</v>
      </c>
      <c r="G70" s="159">
        <f>Julio!G70+Agosto!G70+Septiembre!G70</f>
        <v>2201</v>
      </c>
      <c r="H70" s="35">
        <f>IFERROR((Julio!H70+Agosto!H70+Septiembre!H70)/$T$65,0)</f>
        <v>31.333333333333332</v>
      </c>
      <c r="I70" s="983">
        <f t="shared" si="3"/>
        <v>2882.6666666666665</v>
      </c>
      <c r="J70" s="984">
        <f t="shared" si="4"/>
        <v>76.352913968547639</v>
      </c>
      <c r="K70" s="985">
        <f t="shared" si="5"/>
        <v>5.6580976863753216</v>
      </c>
      <c r="L70" s="58">
        <f>IFERROR((Julio!L70+Agosto!L70+Septiembre!L70) / $T$65,0)</f>
        <v>25.333333333333332</v>
      </c>
      <c r="N70" s="1169"/>
      <c r="O70" s="1170"/>
      <c r="P70" s="1171"/>
      <c r="Q70" s="1151"/>
      <c r="R70" s="1152"/>
      <c r="S70" s="1153"/>
      <c r="T70" s="972"/>
    </row>
    <row r="71" spans="1:20" ht="15.75" thickBot="1" x14ac:dyDescent="0.3">
      <c r="A71" s="56" t="s">
        <v>135</v>
      </c>
      <c r="B71" s="734">
        <f>Julio!B71+Agosto!B71+Septiembre!B71</f>
        <v>0</v>
      </c>
      <c r="C71" s="731">
        <f>Julio!C71+Agosto!C71+Septiembre!C71</f>
        <v>0</v>
      </c>
      <c r="D71" s="732">
        <f>Julio!D71+Agosto!D71+Septiembre!D71</f>
        <v>0</v>
      </c>
      <c r="E71" s="733">
        <f>Julio!E71+Agosto!E71+Septiembre!E71</f>
        <v>0</v>
      </c>
      <c r="F71" s="859">
        <f t="shared" si="2"/>
        <v>0</v>
      </c>
      <c r="G71" s="159">
        <f>Julio!G71+Agosto!G71+Septiembre!G71</f>
        <v>0</v>
      </c>
      <c r="H71" s="35">
        <f>IFERROR((Julio!H71+Agosto!H71+Septiembre!H71)/$T$65,0)</f>
        <v>0</v>
      </c>
      <c r="I71" s="983">
        <f t="shared" si="3"/>
        <v>0</v>
      </c>
      <c r="J71" s="984">
        <f t="shared" si="4"/>
        <v>0</v>
      </c>
      <c r="K71" s="985">
        <f t="shared" si="5"/>
        <v>0</v>
      </c>
      <c r="L71" s="58">
        <f>IFERROR((Julio!L71+Agosto!L71+Septiembre!L71) / $T$65,0)</f>
        <v>0</v>
      </c>
      <c r="N71" s="1172"/>
      <c r="O71" s="1173"/>
      <c r="P71" s="1174"/>
      <c r="Q71" s="1154"/>
      <c r="R71" s="1155"/>
      <c r="S71" s="1156"/>
      <c r="T71" s="972"/>
    </row>
    <row r="72" spans="1:20" ht="15.75" thickBot="1" x14ac:dyDescent="0.3">
      <c r="A72" s="56" t="s">
        <v>136</v>
      </c>
      <c r="B72" s="734">
        <f>Julio!B72+Agosto!B72+Septiembre!B72</f>
        <v>0</v>
      </c>
      <c r="C72" s="731">
        <f>Julio!C72+Agosto!C72+Septiembre!C72</f>
        <v>0</v>
      </c>
      <c r="D72" s="732">
        <f>Julio!D72+Agosto!D72+Septiembre!D72</f>
        <v>0</v>
      </c>
      <c r="E72" s="733">
        <f>Julio!E72+Agosto!E72+Septiembre!E72</f>
        <v>0</v>
      </c>
      <c r="F72" s="859">
        <f t="shared" si="2"/>
        <v>0</v>
      </c>
      <c r="G72" s="159">
        <f>Julio!G72+Agosto!G72+Septiembre!G72</f>
        <v>0</v>
      </c>
      <c r="H72" s="35">
        <f>IFERROR((Julio!H72+Agosto!H72+Septiembre!H72)/$T$65,0)</f>
        <v>0</v>
      </c>
      <c r="I72" s="983">
        <f t="shared" si="3"/>
        <v>0</v>
      </c>
      <c r="J72" s="984">
        <f t="shared" si="4"/>
        <v>0</v>
      </c>
      <c r="K72" s="985">
        <f t="shared" si="5"/>
        <v>0</v>
      </c>
      <c r="L72" s="58">
        <f>IFERROR((Julio!L72+Agosto!L72+Septiembre!L72) / $T$65,0)</f>
        <v>0</v>
      </c>
      <c r="O72" s="939"/>
      <c r="T72" s="972">
        <f>Julio!$N$66</f>
        <v>31</v>
      </c>
    </row>
    <row r="73" spans="1:20" ht="15" customHeight="1" x14ac:dyDescent="0.25">
      <c r="A73" s="56" t="s">
        <v>137</v>
      </c>
      <c r="B73" s="734">
        <f>Julio!B73+Agosto!B73+Septiembre!B73</f>
        <v>0</v>
      </c>
      <c r="C73" s="731">
        <f>Julio!C73+Agosto!C73+Septiembre!C73</f>
        <v>0</v>
      </c>
      <c r="D73" s="732">
        <f>Julio!D73+Agosto!D73+Septiembre!D73</f>
        <v>0</v>
      </c>
      <c r="E73" s="733">
        <f>Julio!E73+Agosto!E73+Septiembre!E73</f>
        <v>0</v>
      </c>
      <c r="F73" s="859">
        <f t="shared" si="2"/>
        <v>0</v>
      </c>
      <c r="G73" s="159">
        <f>Julio!G73+Agosto!G73+Septiembre!G73</f>
        <v>0</v>
      </c>
      <c r="H73" s="35">
        <f>IFERROR((Julio!H73+Agosto!H73+Septiembre!H73)/$T$65,0)</f>
        <v>0</v>
      </c>
      <c r="I73" s="983">
        <f t="shared" si="3"/>
        <v>0</v>
      </c>
      <c r="J73" s="984">
        <f t="shared" si="4"/>
        <v>0</v>
      </c>
      <c r="K73" s="985">
        <f t="shared" si="5"/>
        <v>0</v>
      </c>
      <c r="L73" s="58">
        <f>IFERROR((Julio!L73+Agosto!L73+Septiembre!L73) / $T$65,0)</f>
        <v>0</v>
      </c>
      <c r="N73" s="1148" t="s">
        <v>830</v>
      </c>
      <c r="O73" s="1149"/>
      <c r="P73" s="1150"/>
      <c r="Q73" s="1157" t="s">
        <v>834</v>
      </c>
      <c r="R73" s="1158"/>
      <c r="S73" s="1159"/>
      <c r="T73" s="972">
        <f>Agosto!$N$66</f>
        <v>31</v>
      </c>
    </row>
    <row r="74" spans="1:20" x14ac:dyDescent="0.25">
      <c r="A74" s="56" t="s">
        <v>138</v>
      </c>
      <c r="B74" s="734">
        <f>Julio!B74+Agosto!B74+Septiembre!B74</f>
        <v>0</v>
      </c>
      <c r="C74" s="731">
        <f>Julio!C74+Agosto!C74+Septiembre!C74</f>
        <v>0</v>
      </c>
      <c r="D74" s="732">
        <f>Julio!D74+Agosto!D74+Septiembre!D74</f>
        <v>0</v>
      </c>
      <c r="E74" s="733">
        <f>Julio!E74+Agosto!E74+Septiembre!E74</f>
        <v>0</v>
      </c>
      <c r="F74" s="859">
        <f t="shared" si="2"/>
        <v>0</v>
      </c>
      <c r="G74" s="159">
        <f>Julio!G74+Agosto!G74+Septiembre!G74</f>
        <v>0</v>
      </c>
      <c r="H74" s="35">
        <f>IFERROR((Julio!H74+Agosto!H74+Septiembre!H74)/$T$65,0)</f>
        <v>0</v>
      </c>
      <c r="I74" s="983">
        <f t="shared" si="3"/>
        <v>0</v>
      </c>
      <c r="J74" s="984">
        <f t="shared" si="4"/>
        <v>0</v>
      </c>
      <c r="K74" s="985">
        <f t="shared" si="5"/>
        <v>0</v>
      </c>
      <c r="L74" s="58">
        <f>IFERROR((Julio!L74+Agosto!L74+Septiembre!L74) / $T$65,0)</f>
        <v>0</v>
      </c>
      <c r="N74" s="1151"/>
      <c r="O74" s="1152"/>
      <c r="P74" s="1153"/>
      <c r="Q74" s="1160"/>
      <c r="R74" s="1161"/>
      <c r="S74" s="1162"/>
      <c r="T74" s="972">
        <f>Septiembre!$N$66</f>
        <v>30</v>
      </c>
    </row>
    <row r="75" spans="1:20" ht="15.75" thickBot="1" x14ac:dyDescent="0.3">
      <c r="A75" s="56" t="s">
        <v>139</v>
      </c>
      <c r="B75" s="734">
        <f>Julio!B75+Agosto!B75+Septiembre!B75</f>
        <v>0</v>
      </c>
      <c r="C75" s="731">
        <f>Julio!C75+Agosto!C75+Septiembre!C75</f>
        <v>0</v>
      </c>
      <c r="D75" s="732">
        <f>Julio!D75+Agosto!D75+Septiembre!D75</f>
        <v>0</v>
      </c>
      <c r="E75" s="733">
        <f>Julio!E75+Agosto!E75+Septiembre!E75</f>
        <v>0</v>
      </c>
      <c r="F75" s="859">
        <f t="shared" si="2"/>
        <v>0</v>
      </c>
      <c r="G75" s="159">
        <f>Julio!G75+Agosto!G75+Septiembre!G75</f>
        <v>0</v>
      </c>
      <c r="H75" s="35">
        <f>IFERROR((Julio!H75+Agosto!H75+Septiembre!H75)/$T$65,0)</f>
        <v>0</v>
      </c>
      <c r="I75" s="983">
        <f t="shared" si="3"/>
        <v>0</v>
      </c>
      <c r="J75" s="984">
        <f t="shared" si="4"/>
        <v>0</v>
      </c>
      <c r="K75" s="985">
        <f t="shared" si="5"/>
        <v>0</v>
      </c>
      <c r="L75" s="58">
        <f>IFERROR((Julio!L75+Agosto!L75+Septiembre!L75) / $T$65,0)</f>
        <v>0</v>
      </c>
      <c r="N75" s="1154"/>
      <c r="O75" s="1155"/>
      <c r="P75" s="1156"/>
      <c r="Q75" s="1163"/>
      <c r="R75" s="1164"/>
      <c r="S75" s="1165"/>
    </row>
    <row r="76" spans="1:20" ht="15" customHeight="1" x14ac:dyDescent="0.25">
      <c r="A76" s="56" t="s">
        <v>140</v>
      </c>
      <c r="B76" s="734">
        <f>Julio!B76+Agosto!B76+Septiembre!B76</f>
        <v>499</v>
      </c>
      <c r="C76" s="731">
        <f>Julio!C76+Agosto!C76+Septiembre!C76</f>
        <v>411</v>
      </c>
      <c r="D76" s="732">
        <f>Julio!D76+Agosto!D76+Septiembre!D76</f>
        <v>1</v>
      </c>
      <c r="E76" s="733">
        <f>Julio!E76+Agosto!E76+Septiembre!E76</f>
        <v>9</v>
      </c>
      <c r="F76" s="859">
        <f t="shared" si="2"/>
        <v>421</v>
      </c>
      <c r="G76" s="159">
        <f>Julio!G76+Agosto!G76+Septiembre!G76</f>
        <v>1795</v>
      </c>
      <c r="H76" s="35">
        <f>IFERROR((Julio!H76+Agosto!H76+Septiembre!H76)/$T$65,0)</f>
        <v>38.333333333333336</v>
      </c>
      <c r="I76" s="983">
        <f t="shared" si="3"/>
        <v>3526.666666666667</v>
      </c>
      <c r="J76" s="984">
        <f t="shared" si="4"/>
        <v>50.897920604914923</v>
      </c>
      <c r="K76" s="985">
        <f t="shared" si="5"/>
        <v>4.2636579572446553</v>
      </c>
      <c r="L76" s="58">
        <f>IFERROR((Julio!L76+Agosto!L76+Septiembre!L76) / $T$65,0)</f>
        <v>26</v>
      </c>
      <c r="N76" s="1169" t="s">
        <v>831</v>
      </c>
      <c r="O76" s="1170"/>
      <c r="P76" s="1171"/>
    </row>
    <row r="77" spans="1:20" x14ac:dyDescent="0.25">
      <c r="A77" s="57" t="s">
        <v>141</v>
      </c>
      <c r="B77" s="734">
        <f>Julio!B77+Agosto!B77+Septiembre!B77</f>
        <v>0</v>
      </c>
      <c r="C77" s="731">
        <f>Julio!C77+Agosto!C77+Septiembre!C77</f>
        <v>0</v>
      </c>
      <c r="D77" s="732">
        <f>Julio!D77+Agosto!D77+Septiembre!D77</f>
        <v>0</v>
      </c>
      <c r="E77" s="733">
        <f>Julio!E77+Agosto!E77+Septiembre!E77</f>
        <v>0</v>
      </c>
      <c r="F77" s="859">
        <f t="shared" si="2"/>
        <v>0</v>
      </c>
      <c r="G77" s="159">
        <f>Julio!G77+Agosto!G77+Septiembre!G77</f>
        <v>0</v>
      </c>
      <c r="H77" s="35">
        <f>IFERROR((Julio!H77+Agosto!H77+Septiembre!H77)/$T$65,0)</f>
        <v>0</v>
      </c>
      <c r="I77" s="983">
        <f t="shared" si="3"/>
        <v>0</v>
      </c>
      <c r="J77" s="984">
        <f t="shared" si="4"/>
        <v>0</v>
      </c>
      <c r="K77" s="985">
        <f t="shared" si="5"/>
        <v>0</v>
      </c>
      <c r="L77" s="58">
        <f>IFERROR((Julio!L77+Agosto!L77+Septiembre!L77) / $T$65,0)</f>
        <v>0</v>
      </c>
      <c r="N77" s="1169"/>
      <c r="O77" s="1170"/>
      <c r="P77" s="1171"/>
    </row>
    <row r="78" spans="1:20" x14ac:dyDescent="0.25">
      <c r="A78" s="56" t="s">
        <v>142</v>
      </c>
      <c r="B78" s="734">
        <f>Julio!B78+Agosto!B78+Septiembre!B78</f>
        <v>71</v>
      </c>
      <c r="C78" s="731">
        <f>Julio!C78+Agosto!C78+Septiembre!C78</f>
        <v>68</v>
      </c>
      <c r="D78" s="732">
        <f>Julio!D78+Agosto!D78+Septiembre!D78</f>
        <v>0</v>
      </c>
      <c r="E78" s="733">
        <f>Julio!E78+Agosto!E78+Septiembre!E78</f>
        <v>0</v>
      </c>
      <c r="F78" s="859">
        <f t="shared" si="2"/>
        <v>68</v>
      </c>
      <c r="G78" s="159">
        <f>Julio!G78+Agosto!G78+Septiembre!G78</f>
        <v>719</v>
      </c>
      <c r="H78" s="35">
        <f>IFERROR((Julio!H78+Agosto!H78+Septiembre!H78)/$T$65,0)</f>
        <v>1</v>
      </c>
      <c r="I78" s="983">
        <f t="shared" si="3"/>
        <v>92</v>
      </c>
      <c r="J78" s="984">
        <f t="shared" si="4"/>
        <v>781.52173913043475</v>
      </c>
      <c r="K78" s="985">
        <f t="shared" si="5"/>
        <v>10.573529411764707</v>
      </c>
      <c r="L78" s="58">
        <f>IFERROR((Julio!L78+Agosto!L78+Septiembre!L78) / $T$65,0)</f>
        <v>1</v>
      </c>
      <c r="N78" s="1169"/>
      <c r="O78" s="1170"/>
      <c r="P78" s="1171"/>
    </row>
    <row r="79" spans="1:20" ht="15.75" thickBot="1" x14ac:dyDescent="0.3">
      <c r="A79" s="56" t="s">
        <v>143</v>
      </c>
      <c r="B79" s="734">
        <f>Julio!B79+Agosto!B79+Septiembre!B79</f>
        <v>0</v>
      </c>
      <c r="C79" s="731">
        <f>Julio!C79+Agosto!C79+Septiembre!C79</f>
        <v>0</v>
      </c>
      <c r="D79" s="732">
        <f>Julio!D79+Agosto!D79+Septiembre!D79</f>
        <v>0</v>
      </c>
      <c r="E79" s="733">
        <f>Julio!E79+Agosto!E79+Septiembre!E79</f>
        <v>0</v>
      </c>
      <c r="F79" s="859">
        <f t="shared" si="2"/>
        <v>0</v>
      </c>
      <c r="G79" s="159">
        <f>Julio!G79+Agosto!G79+Septiembre!G79</f>
        <v>0</v>
      </c>
      <c r="H79" s="35">
        <f>IFERROR((Julio!H79+Agosto!H79+Septiembre!H79)/$T$65,0)</f>
        <v>0</v>
      </c>
      <c r="I79" s="983">
        <f t="shared" si="3"/>
        <v>0</v>
      </c>
      <c r="J79" s="984">
        <f t="shared" si="4"/>
        <v>0</v>
      </c>
      <c r="K79" s="985">
        <f t="shared" si="5"/>
        <v>0</v>
      </c>
      <c r="L79" s="58">
        <f>IFERROR((Julio!L79+Agosto!L79+Septiembre!L79) / $T$65,0)</f>
        <v>0</v>
      </c>
      <c r="N79" s="1172"/>
      <c r="O79" s="1173"/>
      <c r="P79" s="1174"/>
    </row>
    <row r="80" spans="1:20" ht="15" customHeight="1" x14ac:dyDescent="0.25">
      <c r="A80" s="56" t="s">
        <v>144</v>
      </c>
      <c r="B80" s="734">
        <f>Julio!B80+Agosto!B80+Septiembre!B80</f>
        <v>10</v>
      </c>
      <c r="C80" s="731">
        <f>Julio!C80+Agosto!C80+Septiembre!C80</f>
        <v>8</v>
      </c>
      <c r="D80" s="732">
        <f>Julio!D80+Agosto!D80+Septiembre!D80</f>
        <v>0</v>
      </c>
      <c r="E80" s="733">
        <f>Julio!E80+Agosto!E80+Septiembre!E80</f>
        <v>0</v>
      </c>
      <c r="F80" s="859">
        <f t="shared" si="2"/>
        <v>8</v>
      </c>
      <c r="G80" s="159">
        <f>Julio!G80+Agosto!G80+Septiembre!G80</f>
        <v>56</v>
      </c>
      <c r="H80" s="35">
        <f>IFERROR((Julio!H80+Agosto!H80+Septiembre!H80)/$T$65,0)</f>
        <v>0.66666666666666663</v>
      </c>
      <c r="I80" s="983">
        <f t="shared" si="3"/>
        <v>61.333333333333329</v>
      </c>
      <c r="J80" s="984">
        <f t="shared" si="4"/>
        <v>91.304347826086968</v>
      </c>
      <c r="K80" s="985">
        <f t="shared" si="5"/>
        <v>7</v>
      </c>
      <c r="L80" s="58">
        <f>IFERROR((Julio!L80+Agosto!L80+Septiembre!L80) / $T$65,0)</f>
        <v>0.66666666666666663</v>
      </c>
      <c r="N80" s="1148" t="s">
        <v>832</v>
      </c>
      <c r="O80" s="1149"/>
      <c r="P80" s="1150"/>
    </row>
    <row r="81" spans="1:18" x14ac:dyDescent="0.25">
      <c r="A81" s="56" t="s">
        <v>145</v>
      </c>
      <c r="B81" s="734">
        <f>Julio!B81+Agosto!B81+Septiembre!B81</f>
        <v>0</v>
      </c>
      <c r="C81" s="731">
        <f>Julio!C81+Agosto!C81+Septiembre!C81</f>
        <v>0</v>
      </c>
      <c r="D81" s="732">
        <f>Julio!D81+Agosto!D81+Septiembre!D81</f>
        <v>0</v>
      </c>
      <c r="E81" s="733">
        <f>Julio!E81+Agosto!E81+Septiembre!E81</f>
        <v>0</v>
      </c>
      <c r="F81" s="859">
        <f t="shared" si="2"/>
        <v>0</v>
      </c>
      <c r="G81" s="159">
        <f>Julio!G81+Agosto!G81+Septiembre!G81</f>
        <v>0</v>
      </c>
      <c r="H81" s="35">
        <f>IFERROR((Julio!H81+Agosto!H81+Septiembre!H81)/$T$65,0)</f>
        <v>0</v>
      </c>
      <c r="I81" s="983">
        <f t="shared" si="3"/>
        <v>0</v>
      </c>
      <c r="J81" s="984">
        <f t="shared" si="4"/>
        <v>0</v>
      </c>
      <c r="K81" s="985">
        <f t="shared" si="5"/>
        <v>0</v>
      </c>
      <c r="L81" s="58">
        <f>IFERROR((Julio!L81+Agosto!L81+Septiembre!L81) / $T$65,0)</f>
        <v>0</v>
      </c>
      <c r="N81" s="1151"/>
      <c r="O81" s="1152"/>
      <c r="P81" s="1153"/>
    </row>
    <row r="82" spans="1:18" x14ac:dyDescent="0.25">
      <c r="A82" s="56" t="s">
        <v>146</v>
      </c>
      <c r="B82" s="734">
        <f>Julio!B82+Agosto!B82+Septiembre!B82</f>
        <v>128</v>
      </c>
      <c r="C82" s="731">
        <f>Julio!C82+Agosto!C82+Septiembre!C82</f>
        <v>82</v>
      </c>
      <c r="D82" s="732">
        <f>Julio!D82+Agosto!D82+Septiembre!D82</f>
        <v>1</v>
      </c>
      <c r="E82" s="733">
        <f>Julio!E82+Agosto!E82+Septiembre!E82</f>
        <v>37</v>
      </c>
      <c r="F82" s="859">
        <f t="shared" si="2"/>
        <v>120</v>
      </c>
      <c r="G82" s="159">
        <f>Julio!G82+Agosto!G82+Septiembre!G82</f>
        <v>742</v>
      </c>
      <c r="H82" s="35">
        <f>IFERROR((Julio!H82+Agosto!H82+Septiembre!H82)/$T$65,0)</f>
        <v>2.3333333333333335</v>
      </c>
      <c r="I82" s="983">
        <f t="shared" si="3"/>
        <v>214.66666666666669</v>
      </c>
      <c r="J82" s="984">
        <f t="shared" si="4"/>
        <v>345.65217391304344</v>
      </c>
      <c r="K82" s="985">
        <f t="shared" si="5"/>
        <v>6.1833333333333336</v>
      </c>
      <c r="L82" s="58">
        <f>IFERROR((Julio!L82+Agosto!L82+Septiembre!L82) / $T$65,0)</f>
        <v>2.6666666666666665</v>
      </c>
      <c r="N82" s="1151"/>
      <c r="O82" s="1152"/>
      <c r="P82" s="1153"/>
    </row>
    <row r="83" spans="1:18" ht="15.75" thickBot="1" x14ac:dyDescent="0.3">
      <c r="A83" s="56" t="s">
        <v>147</v>
      </c>
      <c r="B83" s="734">
        <f>Julio!B83+Agosto!B83+Septiembre!B83</f>
        <v>33</v>
      </c>
      <c r="C83" s="731">
        <f>Julio!C83+Agosto!C83+Septiembre!C83</f>
        <v>28</v>
      </c>
      <c r="D83" s="732">
        <f>Julio!D83+Agosto!D83+Septiembre!D83</f>
        <v>0</v>
      </c>
      <c r="E83" s="733">
        <f>Julio!E83+Agosto!E83+Septiembre!E83</f>
        <v>0</v>
      </c>
      <c r="F83" s="859">
        <f t="shared" si="2"/>
        <v>28</v>
      </c>
      <c r="G83" s="159">
        <f>Julio!G83+Agosto!G83+Septiembre!G83</f>
        <v>205</v>
      </c>
      <c r="H83" s="35">
        <f>IFERROR((Julio!H83+Agosto!H83+Septiembre!H83)/$T$65,0)</f>
        <v>6</v>
      </c>
      <c r="I83" s="983">
        <f t="shared" si="3"/>
        <v>552</v>
      </c>
      <c r="J83" s="984">
        <f t="shared" si="4"/>
        <v>37.137681159420289</v>
      </c>
      <c r="K83" s="985">
        <f t="shared" si="5"/>
        <v>7.3214285714285712</v>
      </c>
      <c r="L83" s="58">
        <f>IFERROR((Julio!L83+Agosto!L83+Septiembre!L83) / $T$65,0)</f>
        <v>1.6666666666666667</v>
      </c>
      <c r="N83" s="1154"/>
      <c r="O83" s="1155"/>
      <c r="P83" s="1156"/>
    </row>
    <row r="84" spans="1:18" x14ac:dyDescent="0.25">
      <c r="A84" s="56" t="s">
        <v>148</v>
      </c>
      <c r="B84" s="734">
        <f>Julio!B84+Agosto!B84+Septiembre!B84</f>
        <v>99</v>
      </c>
      <c r="C84" s="731">
        <f>Julio!C84+Agosto!C84+Septiembre!C84</f>
        <v>26</v>
      </c>
      <c r="D84" s="732">
        <f>Julio!D84+Agosto!D84+Septiembre!D84</f>
        <v>3</v>
      </c>
      <c r="E84" s="733">
        <f>Julio!E84+Agosto!E84+Septiembre!E84</f>
        <v>48</v>
      </c>
      <c r="F84" s="859">
        <f t="shared" si="2"/>
        <v>77</v>
      </c>
      <c r="G84" s="159">
        <f>Julio!G84+Agosto!G84+Septiembre!G84</f>
        <v>429</v>
      </c>
      <c r="H84" s="35">
        <f>IFERROR((Julio!H84+Agosto!H84+Septiembre!H84)/$T$65,0)</f>
        <v>10</v>
      </c>
      <c r="I84" s="983">
        <f t="shared" si="3"/>
        <v>920</v>
      </c>
      <c r="J84" s="984">
        <f t="shared" si="4"/>
        <v>46.630434782608695</v>
      </c>
      <c r="K84" s="985">
        <f t="shared" si="5"/>
        <v>5.5714285714285712</v>
      </c>
      <c r="L84" s="58">
        <f>IFERROR((Julio!L84+Agosto!L84+Septiembre!L84) / $T$65,0)</f>
        <v>7.333333333333333</v>
      </c>
    </row>
    <row r="85" spans="1:18" x14ac:dyDescent="0.25">
      <c r="A85" s="56" t="s">
        <v>149</v>
      </c>
      <c r="B85" s="734">
        <f>Julio!B85+Agosto!B85+Septiembre!B85</f>
        <v>70</v>
      </c>
      <c r="C85" s="731">
        <f>Julio!C85+Agosto!C85+Septiembre!C85</f>
        <v>46</v>
      </c>
      <c r="D85" s="732">
        <f>Julio!D85+Agosto!D85+Septiembre!D85</f>
        <v>4</v>
      </c>
      <c r="E85" s="733">
        <f>Julio!E85+Agosto!E85+Septiembre!E85</f>
        <v>2</v>
      </c>
      <c r="F85" s="859">
        <f t="shared" si="2"/>
        <v>52</v>
      </c>
      <c r="G85" s="159">
        <f>Julio!G85+Agosto!G85+Septiembre!G85</f>
        <v>340</v>
      </c>
      <c r="H85" s="35">
        <f>IFERROR((Julio!H85+Agosto!H85+Septiembre!H85)/$T$65,0)</f>
        <v>16</v>
      </c>
      <c r="I85" s="983">
        <f t="shared" si="3"/>
        <v>1472</v>
      </c>
      <c r="J85" s="984">
        <f t="shared" si="4"/>
        <v>23.097826086956523</v>
      </c>
      <c r="K85" s="985">
        <f t="shared" si="5"/>
        <v>6.5384615384615383</v>
      </c>
      <c r="L85" s="58">
        <f>IFERROR((Julio!L85+Agosto!L85+Septiembre!L85) / $T$65,0)</f>
        <v>6</v>
      </c>
    </row>
    <row r="86" spans="1:18" ht="15.75" thickBot="1" x14ac:dyDescent="0.3">
      <c r="A86" s="860" t="s">
        <v>6</v>
      </c>
      <c r="B86" s="948">
        <f t="shared" ref="B86:I86" si="6">SUM(B66:B85)</f>
        <v>2250</v>
      </c>
      <c r="C86" s="949">
        <f t="shared" si="6"/>
        <v>1761</v>
      </c>
      <c r="D86" s="950">
        <f t="shared" si="6"/>
        <v>12</v>
      </c>
      <c r="E86" s="950">
        <f t="shared" si="6"/>
        <v>153</v>
      </c>
      <c r="F86" s="950">
        <f t="shared" si="6"/>
        <v>1926</v>
      </c>
      <c r="G86" s="951">
        <f t="shared" si="6"/>
        <v>9372</v>
      </c>
      <c r="H86" s="952">
        <f t="shared" si="6"/>
        <v>156</v>
      </c>
      <c r="I86" s="950">
        <f t="shared" si="6"/>
        <v>14352</v>
      </c>
      <c r="J86" s="952">
        <f>IFERROR(SUM(G86/I86)*100,0)</f>
        <v>65.3010033444816</v>
      </c>
      <c r="K86" s="952">
        <f t="shared" si="5"/>
        <v>4.8660436137071654</v>
      </c>
      <c r="L86" s="989">
        <f>SUM(L66:L85)</f>
        <v>107.33333333333334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796" t="s">
        <v>735</v>
      </c>
      <c r="B89" s="1797"/>
      <c r="C89" s="1489" t="s">
        <v>733</v>
      </c>
      <c r="D89" s="1490"/>
      <c r="E89" s="1490"/>
      <c r="F89" s="1490"/>
      <c r="G89" s="1490"/>
      <c r="H89" s="1490"/>
      <c r="I89" s="1490"/>
      <c r="J89" s="1491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824"/>
      <c r="B90" s="1825"/>
      <c r="C90" s="861" t="s">
        <v>161</v>
      </c>
      <c r="D90" s="862" t="s">
        <v>49</v>
      </c>
      <c r="E90" s="862" t="s">
        <v>50</v>
      </c>
      <c r="F90" s="862" t="s">
        <v>51</v>
      </c>
      <c r="G90" s="862" t="s">
        <v>52</v>
      </c>
      <c r="H90" s="862" t="s">
        <v>53</v>
      </c>
      <c r="I90" s="863" t="s">
        <v>54</v>
      </c>
      <c r="J90" s="864" t="s">
        <v>162</v>
      </c>
      <c r="K90" s="865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821" t="s">
        <v>41</v>
      </c>
      <c r="B91" s="72" t="s">
        <v>731</v>
      </c>
      <c r="C91" s="736">
        <f>Julio!C91+Agosto!C91+Septiembre!C91</f>
        <v>2</v>
      </c>
      <c r="D91" s="737">
        <f>Julio!D91+Agosto!D91+Septiembre!D91</f>
        <v>34</v>
      </c>
      <c r="E91" s="737">
        <f>Julio!E91+Agosto!E91+Septiembre!E91</f>
        <v>71</v>
      </c>
      <c r="F91" s="737">
        <f>Julio!F91+Agosto!F91+Septiembre!F91</f>
        <v>62</v>
      </c>
      <c r="G91" s="737">
        <f>Julio!G91+Agosto!G91+Septiembre!G91</f>
        <v>25</v>
      </c>
      <c r="H91" s="737">
        <f>Julio!H91+Agosto!H91+Septiembre!H91</f>
        <v>14</v>
      </c>
      <c r="I91" s="737">
        <f>Julio!I91+Agosto!I91+Septiembre!I91</f>
        <v>3</v>
      </c>
      <c r="J91" s="738">
        <f>Julio!J91+Agosto!J91+Septiembre!J91</f>
        <v>1</v>
      </c>
      <c r="K91" s="866">
        <f t="shared" ref="K91:K99" si="7">SUM(J91+I91+H91+G91+F91+E91+D91+C91)</f>
        <v>212</v>
      </c>
      <c r="L91" s="6"/>
      <c r="M91" s="6"/>
      <c r="N91" s="6"/>
      <c r="O91" s="6"/>
      <c r="P91" s="6"/>
      <c r="Q91" s="6"/>
      <c r="R91" s="6"/>
    </row>
    <row r="92" spans="1:18" x14ac:dyDescent="0.25">
      <c r="A92" s="1822"/>
      <c r="B92" s="68" t="s">
        <v>730</v>
      </c>
      <c r="C92" s="739">
        <f>Julio!C92+Agosto!C92+Septiembre!C92</f>
        <v>4</v>
      </c>
      <c r="D92" s="740">
        <f>Julio!D92+Agosto!D92+Septiembre!D92</f>
        <v>45</v>
      </c>
      <c r="E92" s="740">
        <f>Julio!E92+Agosto!E92+Septiembre!E92</f>
        <v>74</v>
      </c>
      <c r="F92" s="740">
        <f>Julio!F92+Agosto!F92+Septiembre!F92</f>
        <v>50</v>
      </c>
      <c r="G92" s="740">
        <f>Julio!G92+Agosto!G92+Septiembre!G92</f>
        <v>34</v>
      </c>
      <c r="H92" s="740">
        <f>Julio!H92+Agosto!H92+Septiembre!H92</f>
        <v>15</v>
      </c>
      <c r="I92" s="740">
        <f>Julio!I92+Agosto!I92+Septiembre!I92</f>
        <v>3</v>
      </c>
      <c r="J92" s="741">
        <f>Julio!J92+Agosto!J92+Septiembre!J92</f>
        <v>0</v>
      </c>
      <c r="K92" s="867">
        <f t="shared" si="7"/>
        <v>225</v>
      </c>
    </row>
    <row r="93" spans="1:18" ht="15.75" thickBot="1" x14ac:dyDescent="0.3">
      <c r="A93" s="1823"/>
      <c r="B93" s="870" t="s">
        <v>6</v>
      </c>
      <c r="C93" s="871">
        <f t="shared" ref="C93:J93" si="8">SUM(C91+C92)</f>
        <v>6</v>
      </c>
      <c r="D93" s="872">
        <f t="shared" si="8"/>
        <v>79</v>
      </c>
      <c r="E93" s="872">
        <f t="shared" si="8"/>
        <v>145</v>
      </c>
      <c r="F93" s="872">
        <f t="shared" si="8"/>
        <v>112</v>
      </c>
      <c r="G93" s="872">
        <f t="shared" si="8"/>
        <v>59</v>
      </c>
      <c r="H93" s="872">
        <f t="shared" si="8"/>
        <v>29</v>
      </c>
      <c r="I93" s="872">
        <f t="shared" si="8"/>
        <v>6</v>
      </c>
      <c r="J93" s="873">
        <f t="shared" si="8"/>
        <v>1</v>
      </c>
      <c r="K93" s="868">
        <f t="shared" si="7"/>
        <v>437</v>
      </c>
    </row>
    <row r="94" spans="1:18" ht="15.75" thickBot="1" x14ac:dyDescent="0.3">
      <c r="A94" s="141"/>
      <c r="B94" s="133" t="s">
        <v>729</v>
      </c>
      <c r="C94" s="742">
        <f>Julio!C94+Agosto!C94+Septiembre!C94</f>
        <v>0</v>
      </c>
      <c r="D94" s="743">
        <f>Julio!D94+Agosto!D94+Septiembre!D94</f>
        <v>0</v>
      </c>
      <c r="E94" s="743">
        <f>Julio!E94+Agosto!E94+Septiembre!E94</f>
        <v>1</v>
      </c>
      <c r="F94" s="743">
        <f>Julio!F94+Agosto!F94+Septiembre!F94</f>
        <v>0</v>
      </c>
      <c r="G94" s="743">
        <f>Julio!G94+Agosto!G94+Septiembre!G94</f>
        <v>0</v>
      </c>
      <c r="H94" s="743">
        <f>Julio!H94+Agosto!H94+Septiembre!H94</f>
        <v>0</v>
      </c>
      <c r="I94" s="743">
        <f>Julio!I94+Agosto!I94+Septiembre!I94</f>
        <v>0</v>
      </c>
      <c r="J94" s="744">
        <f>Julio!J94+Agosto!J94+Septiembre!J94</f>
        <v>0</v>
      </c>
      <c r="K94" s="869">
        <f t="shared" si="7"/>
        <v>1</v>
      </c>
    </row>
    <row r="95" spans="1:18" x14ac:dyDescent="0.25">
      <c r="A95" s="1812" t="s">
        <v>55</v>
      </c>
      <c r="B95" s="60" t="s">
        <v>728</v>
      </c>
      <c r="C95" s="736">
        <f>Julio!C95+Agosto!C95+Septiembre!C95</f>
        <v>6</v>
      </c>
      <c r="D95" s="737">
        <f>Julio!D95+Agosto!D95+Septiembre!D95</f>
        <v>78</v>
      </c>
      <c r="E95" s="737">
        <f>Julio!E95+Agosto!E95+Septiembre!E95</f>
        <v>142</v>
      </c>
      <c r="F95" s="737">
        <f>Julio!F95+Agosto!F95+Septiembre!F95</f>
        <v>110</v>
      </c>
      <c r="G95" s="737">
        <f>Julio!G95+Agosto!G95+Septiembre!G95</f>
        <v>58</v>
      </c>
      <c r="H95" s="737">
        <f>Julio!H95+Agosto!H95+Septiembre!H95</f>
        <v>28</v>
      </c>
      <c r="I95" s="737">
        <f>Julio!I95+Agosto!I95+Septiembre!I95</f>
        <v>5</v>
      </c>
      <c r="J95" s="738">
        <f>Julio!J95+Agosto!J95+Septiembre!J95</f>
        <v>1</v>
      </c>
      <c r="K95" s="866">
        <f t="shared" si="7"/>
        <v>428</v>
      </c>
    </row>
    <row r="96" spans="1:18" x14ac:dyDescent="0.25">
      <c r="A96" s="1813"/>
      <c r="B96" s="131" t="s">
        <v>727</v>
      </c>
      <c r="C96" s="739">
        <f>Julio!C96+Agosto!C96+Septiembre!C96</f>
        <v>0</v>
      </c>
      <c r="D96" s="740">
        <f>Julio!D96+Agosto!D96+Septiembre!D96</f>
        <v>2</v>
      </c>
      <c r="E96" s="740">
        <f>Julio!E96+Agosto!E96+Septiembre!E96</f>
        <v>3</v>
      </c>
      <c r="F96" s="740">
        <f>Julio!F96+Agosto!F96+Septiembre!F96</f>
        <v>2</v>
      </c>
      <c r="G96" s="740">
        <f>Julio!G96+Agosto!G96+Septiembre!G96</f>
        <v>1</v>
      </c>
      <c r="H96" s="740">
        <f>Julio!H96+Agosto!H96+Septiembre!H96</f>
        <v>1</v>
      </c>
      <c r="I96" s="740">
        <f>Julio!I96+Agosto!I96+Septiembre!I96</f>
        <v>1</v>
      </c>
      <c r="J96" s="741">
        <f>Julio!J96+Agosto!J96+Septiembre!J96</f>
        <v>0</v>
      </c>
      <c r="K96" s="867">
        <f t="shared" si="7"/>
        <v>10</v>
      </c>
    </row>
    <row r="97" spans="1:18" ht="15.75" thickBot="1" x14ac:dyDescent="0.3">
      <c r="A97" s="1814"/>
      <c r="B97" s="874" t="s">
        <v>6</v>
      </c>
      <c r="C97" s="875">
        <f>C96+C95</f>
        <v>6</v>
      </c>
      <c r="D97" s="876">
        <f t="shared" ref="D97:J97" si="9">D96+D95</f>
        <v>80</v>
      </c>
      <c r="E97" s="876">
        <f t="shared" si="9"/>
        <v>145</v>
      </c>
      <c r="F97" s="876">
        <f t="shared" si="9"/>
        <v>112</v>
      </c>
      <c r="G97" s="876">
        <f t="shared" si="9"/>
        <v>59</v>
      </c>
      <c r="H97" s="876">
        <f t="shared" si="9"/>
        <v>29</v>
      </c>
      <c r="I97" s="876">
        <f t="shared" si="9"/>
        <v>6</v>
      </c>
      <c r="J97" s="877">
        <f t="shared" si="9"/>
        <v>1</v>
      </c>
      <c r="K97" s="868">
        <f t="shared" si="7"/>
        <v>438</v>
      </c>
      <c r="R97" s="18"/>
    </row>
    <row r="98" spans="1:18" x14ac:dyDescent="0.25">
      <c r="A98" s="75"/>
      <c r="B98" s="72" t="s">
        <v>726</v>
      </c>
      <c r="C98" s="736">
        <f>Julio!C98+Agosto!C98+Septiembre!C98</f>
        <v>1</v>
      </c>
      <c r="D98" s="737">
        <f>Julio!D98+Agosto!D98+Septiembre!D98</f>
        <v>16</v>
      </c>
      <c r="E98" s="737">
        <f>Julio!E98+Agosto!E98+Septiembre!E98</f>
        <v>26</v>
      </c>
      <c r="F98" s="737">
        <f>Julio!F98+Agosto!F98+Septiembre!F98</f>
        <v>30</v>
      </c>
      <c r="G98" s="737">
        <f>Julio!G98+Agosto!G98+Septiembre!G98</f>
        <v>12</v>
      </c>
      <c r="H98" s="737">
        <f>Julio!H98+Agosto!H98+Septiembre!H98</f>
        <v>4</v>
      </c>
      <c r="I98" s="737">
        <f>Julio!I98+Agosto!I98+Septiembre!I98</f>
        <v>3</v>
      </c>
      <c r="J98" s="738">
        <f>Julio!J98+Agosto!J98+Septiembre!J98</f>
        <v>0</v>
      </c>
      <c r="K98" s="866">
        <f t="shared" si="7"/>
        <v>92</v>
      </c>
    </row>
    <row r="99" spans="1:18" ht="15.75" thickBot="1" x14ac:dyDescent="0.3">
      <c r="A99" s="76"/>
      <c r="B99" s="77" t="s">
        <v>732</v>
      </c>
      <c r="C99" s="745">
        <f>Julio!C99+Agosto!C99+Septiembre!C99</f>
        <v>0</v>
      </c>
      <c r="D99" s="746">
        <f>Julio!D99+Agosto!D99+Septiembre!D99</f>
        <v>14</v>
      </c>
      <c r="E99" s="746">
        <f>Julio!E99+Agosto!E99+Septiembre!E99</f>
        <v>9</v>
      </c>
      <c r="F99" s="746">
        <f>Julio!F99+Agosto!F99+Septiembre!F99</f>
        <v>11</v>
      </c>
      <c r="G99" s="746">
        <f>Julio!G99+Agosto!G99+Septiembre!G99</f>
        <v>8</v>
      </c>
      <c r="H99" s="746">
        <f>Julio!H99+Agosto!H99+Septiembre!H99</f>
        <v>3</v>
      </c>
      <c r="I99" s="746">
        <f>Julio!I99+Agosto!I99+Septiembre!I99</f>
        <v>2</v>
      </c>
      <c r="J99" s="747">
        <f>Julio!J99+Agosto!J99+Septiembre!J99</f>
        <v>0</v>
      </c>
      <c r="K99" s="868">
        <f t="shared" si="7"/>
        <v>47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689">
        <f>Julio!F102+Agosto!F102+Septiembre!F102</f>
        <v>0</v>
      </c>
      <c r="G102" s="1690">
        <f>Julio!G102+Agosto!G102+Septiembre!G102</f>
        <v>0</v>
      </c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689">
        <f>Julio!F103+Agosto!F103+Septiembre!F103</f>
        <v>0</v>
      </c>
      <c r="G103" s="1690">
        <f>Julio!G103+Agosto!G103+Septiembre!G103</f>
        <v>0</v>
      </c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689">
        <f>Julio!F104+Agosto!F104+Septiembre!F104</f>
        <v>0</v>
      </c>
      <c r="G104" s="1690">
        <f>Julio!G104+Agosto!G104+Septiembre!G104</f>
        <v>0</v>
      </c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691">
        <f>Julio!F105+Agosto!F105+Septiembre!F105</f>
        <v>0</v>
      </c>
      <c r="G105" s="1692">
        <f>Julio!G105+Agosto!G105+Septiembre!G105</f>
        <v>0</v>
      </c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691">
        <f>Julio!F106+Agosto!F106+Septiembre!F106</f>
        <v>0</v>
      </c>
      <c r="G106" s="1692">
        <f>Julio!G106+Agosto!G106+Septiembre!G106</f>
        <v>0</v>
      </c>
      <c r="H106" s="54"/>
      <c r="I106" s="54"/>
      <c r="J106" s="54"/>
      <c r="K106" s="54"/>
      <c r="L106" s="54"/>
      <c r="M106" s="6"/>
    </row>
    <row r="107" spans="1:18" x14ac:dyDescent="0.25">
      <c r="A107" s="1826" t="s">
        <v>62</v>
      </c>
      <c r="B107" s="1827"/>
      <c r="C107" s="1827"/>
      <c r="D107" s="1827"/>
      <c r="E107" s="1827"/>
      <c r="F107" s="1828">
        <f>SUM(F105+F106)</f>
        <v>0</v>
      </c>
      <c r="G107" s="1829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699">
        <f>Julio!F108+Agosto!F108+Septiembre!F108</f>
        <v>0</v>
      </c>
      <c r="G108" s="1700">
        <f>Julio!G108+Agosto!G108+Septiembre!G108</f>
        <v>0</v>
      </c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691">
        <f>Julio!F109+Agosto!F109+Septiembre!F109</f>
        <v>0</v>
      </c>
      <c r="G109" s="1692">
        <f>Julio!G109+Agosto!G109+Septiembre!G109</f>
        <v>0</v>
      </c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691">
        <f>Julio!F110+Agosto!F110+Septiembre!F110</f>
        <v>0</v>
      </c>
      <c r="G110" s="1692">
        <f>Julio!G110+Agosto!G110+Septiembre!G110</f>
        <v>0</v>
      </c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691">
        <f>Julio!F111+Agosto!F111+Septiembre!F111</f>
        <v>0</v>
      </c>
      <c r="G111" s="1692">
        <f>Julio!G111+Agosto!G111+Septiembre!G111</f>
        <v>0</v>
      </c>
      <c r="H111" s="54"/>
      <c r="I111" s="54"/>
      <c r="J111" s="54"/>
      <c r="K111" s="54"/>
      <c r="L111" s="54"/>
      <c r="M111" s="6"/>
    </row>
    <row r="112" spans="1:18" x14ac:dyDescent="0.25">
      <c r="A112" s="1826" t="s">
        <v>66</v>
      </c>
      <c r="B112" s="1827"/>
      <c r="C112" s="1827"/>
      <c r="D112" s="1827"/>
      <c r="E112" s="1827"/>
      <c r="F112" s="1828">
        <f>SUM(F108+F109+F110+F111)</f>
        <v>0</v>
      </c>
      <c r="G112" s="1829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697">
        <f>Julio!F113+Agosto!F113+Septiembre!F113</f>
        <v>0</v>
      </c>
      <c r="G113" s="1698">
        <f>Julio!G113+Agosto!G113+Septiembre!G113</f>
        <v>0</v>
      </c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sheetProtection password="D13A" sheet="1" objects="1" scenarios="1"/>
  <dataConsolidate/>
  <mergeCells count="98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A119:F119"/>
    <mergeCell ref="G119:J119"/>
    <mergeCell ref="A118:F118"/>
    <mergeCell ref="G118:J118"/>
    <mergeCell ref="G116:J116"/>
    <mergeCell ref="B117:J117"/>
    <mergeCell ref="A110:E110"/>
    <mergeCell ref="F110:G110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1:E111"/>
    <mergeCell ref="F111:G111"/>
    <mergeCell ref="A102:E102"/>
    <mergeCell ref="F102:G102"/>
    <mergeCell ref="A103:E103"/>
    <mergeCell ref="F103:G103"/>
    <mergeCell ref="A104:E104"/>
    <mergeCell ref="F104:G104"/>
    <mergeCell ref="A95:A97"/>
    <mergeCell ref="A101:G101"/>
    <mergeCell ref="D64:F64"/>
    <mergeCell ref="G64:G65"/>
    <mergeCell ref="H64:H65"/>
    <mergeCell ref="A91:A93"/>
    <mergeCell ref="A89:B90"/>
    <mergeCell ref="C89:J89"/>
    <mergeCell ref="N47:Q49"/>
    <mergeCell ref="L64:L65"/>
    <mergeCell ref="A88:K88"/>
    <mergeCell ref="N80:P83"/>
    <mergeCell ref="N68:P71"/>
    <mergeCell ref="Q68:S71"/>
    <mergeCell ref="N73:P75"/>
    <mergeCell ref="I64:I65"/>
    <mergeCell ref="Q73:S75"/>
    <mergeCell ref="N76:P79"/>
    <mergeCell ref="D53:D54"/>
    <mergeCell ref="A61:Q61"/>
    <mergeCell ref="A63:L63"/>
    <mergeCell ref="A64:A65"/>
    <mergeCell ref="B64:B65"/>
    <mergeCell ref="J64:J65"/>
    <mergeCell ref="K64:K65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8 G115">
    <cfRule type="cellIs" dxfId="5" priority="4" operator="equal">
      <formula>""</formula>
    </cfRule>
  </conditionalFormatting>
  <conditionalFormatting sqref="G118">
    <cfRule type="cellIs" dxfId="4" priority="2" operator="equal">
      <formula>""</formula>
    </cfRule>
  </conditionalFormatting>
  <conditionalFormatting sqref="A115">
    <cfRule type="cellIs" dxfId="3" priority="1" operator="equal">
      <formula>""</formula>
    </cfRule>
  </conditionalFormatting>
  <hyperlinks>
    <hyperlink ref="A3" r:id="rId1"/>
  </hyperlinks>
  <pageMargins left="0.5" right="0.38" top="0.66" bottom="0.63" header="0.31496062992125984" footer="0.31496062992125984"/>
  <pageSetup scale="79" orientation="portrait" horizontalDpi="200" verticalDpi="20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theme="2" tint="-0.499984740745262"/>
  </sheetPr>
  <dimension ref="A1:T121"/>
  <sheetViews>
    <sheetView tabSelected="1" zoomScale="115" zoomScaleNormal="115" zoomScalePageLayoutView="60" workbookViewId="0">
      <selection activeCell="O17" sqref="O17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  <col min="19" max="20" width="11.42578125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817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/>
      <c r="B9" s="180"/>
      <c r="C9" s="198"/>
      <c r="E9" s="59" t="s">
        <v>85</v>
      </c>
      <c r="F9" s="183">
        <f>'67-A'!B16</f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830" t="s">
        <v>1</v>
      </c>
      <c r="B11" s="878" t="s">
        <v>2</v>
      </c>
      <c r="C11" s="879" t="s">
        <v>724</v>
      </c>
      <c r="D11" s="1832" t="s">
        <v>3</v>
      </c>
      <c r="E11" s="718"/>
      <c r="F11" s="1834" t="s">
        <v>725</v>
      </c>
      <c r="G11" s="1835"/>
      <c r="H11" s="1835"/>
      <c r="I11" s="1836"/>
      <c r="J11" s="887" t="s">
        <v>4</v>
      </c>
      <c r="K11" s="888" t="s">
        <v>5</v>
      </c>
      <c r="L11" s="1840" t="s">
        <v>6</v>
      </c>
      <c r="N11" s="1114"/>
      <c r="O11" s="1114"/>
      <c r="P11" s="1114"/>
      <c r="Q11" s="1114"/>
    </row>
    <row r="12" spans="1:17" ht="15.75" customHeight="1" thickBot="1" x14ac:dyDescent="0.3">
      <c r="A12" s="1831"/>
      <c r="B12" s="880" t="s">
        <v>7</v>
      </c>
      <c r="C12" s="881" t="s">
        <v>8</v>
      </c>
      <c r="D12" s="1833"/>
      <c r="E12" s="718"/>
      <c r="F12" s="1837"/>
      <c r="G12" s="1838"/>
      <c r="H12" s="1838"/>
      <c r="I12" s="1839"/>
      <c r="J12" s="889" t="s">
        <v>9</v>
      </c>
      <c r="K12" s="890" t="s">
        <v>10</v>
      </c>
      <c r="L12" s="1841"/>
    </row>
    <row r="13" spans="1:17" s="155" customFormat="1" x14ac:dyDescent="0.25">
      <c r="A13" s="153" t="s">
        <v>691</v>
      </c>
      <c r="B13" s="723">
        <f>Octubre!B13+Noviembre!B13+Diciembre!B13</f>
        <v>0</v>
      </c>
      <c r="C13" s="723">
        <f>Octubre!C13+Noviembre!C13+Diciembre!C13</f>
        <v>0</v>
      </c>
      <c r="D13" s="882">
        <f>SUM(C13+B13)</f>
        <v>0</v>
      </c>
      <c r="E13" s="719"/>
      <c r="F13" s="1029" t="s">
        <v>11</v>
      </c>
      <c r="G13" s="1030"/>
      <c r="H13" s="1030"/>
      <c r="I13" s="1030"/>
      <c r="J13" s="723">
        <f>Octubre!J13+Noviembre!J13+Diciembre!J13</f>
        <v>712</v>
      </c>
      <c r="K13" s="728">
        <f>Octubre!K13+Noviembre!K13+Diciembre!K13</f>
        <v>410</v>
      </c>
      <c r="L13" s="891">
        <f>SUM(K13+J13)</f>
        <v>1122</v>
      </c>
    </row>
    <row r="14" spans="1:17" x14ac:dyDescent="0.25">
      <c r="A14" s="13" t="s">
        <v>692</v>
      </c>
      <c r="B14" s="723">
        <f>Octubre!B14+Noviembre!B14+Diciembre!B14</f>
        <v>255</v>
      </c>
      <c r="C14" s="723">
        <f>Octubre!C14+Noviembre!C14+Diciembre!C14</f>
        <v>2227</v>
      </c>
      <c r="D14" s="883">
        <f t="shared" ref="D14:D51" si="0">SUM(C14+B14)</f>
        <v>2482</v>
      </c>
      <c r="E14" s="718"/>
      <c r="F14" s="1029" t="s">
        <v>12</v>
      </c>
      <c r="G14" s="1030"/>
      <c r="H14" s="1030"/>
      <c r="I14" s="1030"/>
      <c r="J14" s="723">
        <f>Octubre!J14+Noviembre!J14+Diciembre!J14</f>
        <v>790</v>
      </c>
      <c r="K14" s="723">
        <f>Octubre!K14+Noviembre!K14+Diciembre!K14</f>
        <v>2697</v>
      </c>
      <c r="L14" s="891">
        <f t="shared" ref="L14:L33" si="1">SUM(K14+J14)</f>
        <v>3487</v>
      </c>
    </row>
    <row r="15" spans="1:17" x14ac:dyDescent="0.25">
      <c r="A15" s="13" t="s">
        <v>693</v>
      </c>
      <c r="B15" s="723">
        <f>Octubre!B15+Noviembre!B15+Diciembre!B15</f>
        <v>385</v>
      </c>
      <c r="C15" s="723">
        <f>Octubre!C15+Noviembre!C15+Diciembre!C15</f>
        <v>1955</v>
      </c>
      <c r="D15" s="883">
        <f t="shared" si="0"/>
        <v>2340</v>
      </c>
      <c r="E15" s="718"/>
      <c r="F15" s="1029" t="s">
        <v>13</v>
      </c>
      <c r="G15" s="1030"/>
      <c r="H15" s="1030"/>
      <c r="I15" s="1030"/>
      <c r="J15" s="723">
        <f>Octubre!J15+Noviembre!J15+Diciembre!J15</f>
        <v>696</v>
      </c>
      <c r="K15" s="723">
        <f>Octubre!K15+Noviembre!K15+Diciembre!K15</f>
        <v>2111</v>
      </c>
      <c r="L15" s="891">
        <f t="shared" si="1"/>
        <v>2807</v>
      </c>
    </row>
    <row r="16" spans="1:17" x14ac:dyDescent="0.25">
      <c r="A16" s="13" t="s">
        <v>694</v>
      </c>
      <c r="B16" s="723">
        <f>Octubre!B16+Noviembre!B16+Diciembre!B16</f>
        <v>114</v>
      </c>
      <c r="C16" s="723">
        <f>Octubre!C16+Noviembre!C16+Diciembre!C16</f>
        <v>1492</v>
      </c>
      <c r="D16" s="883">
        <f t="shared" si="0"/>
        <v>1606</v>
      </c>
      <c r="E16" s="718"/>
      <c r="F16" s="1029" t="s">
        <v>14</v>
      </c>
      <c r="G16" s="1030"/>
      <c r="H16" s="1030"/>
      <c r="I16" s="1030"/>
      <c r="J16" s="723">
        <f>Octubre!J16+Noviembre!J16+Diciembre!J16</f>
        <v>149</v>
      </c>
      <c r="K16" s="723">
        <f>Octubre!K16+Noviembre!K16+Diciembre!K16</f>
        <v>330</v>
      </c>
      <c r="L16" s="891">
        <f t="shared" si="1"/>
        <v>479</v>
      </c>
    </row>
    <row r="17" spans="1:12" x14ac:dyDescent="0.25">
      <c r="A17" s="13" t="s">
        <v>695</v>
      </c>
      <c r="B17" s="723">
        <f>Octubre!B17+Noviembre!B17+Diciembre!B17</f>
        <v>525</v>
      </c>
      <c r="C17" s="723">
        <f>Octubre!C17+Noviembre!C17+Diciembre!C17</f>
        <v>821</v>
      </c>
      <c r="D17" s="883">
        <f t="shared" si="0"/>
        <v>1346</v>
      </c>
      <c r="E17" s="718"/>
      <c r="F17" s="1029" t="s">
        <v>15</v>
      </c>
      <c r="G17" s="1030"/>
      <c r="H17" s="1030"/>
      <c r="I17" s="1030"/>
      <c r="J17" s="723">
        <f>Octubre!J17+Noviembre!J17+Diciembre!J17</f>
        <v>0</v>
      </c>
      <c r="K17" s="723">
        <f>Octubre!K17+Noviembre!K17+Diciembre!K17</f>
        <v>0</v>
      </c>
      <c r="L17" s="891">
        <f t="shared" si="1"/>
        <v>0</v>
      </c>
    </row>
    <row r="18" spans="1:12" x14ac:dyDescent="0.25">
      <c r="A18" s="13" t="s">
        <v>786</v>
      </c>
      <c r="B18" s="723">
        <f>Octubre!B18+Noviembre!B18+Diciembre!B18</f>
        <v>685</v>
      </c>
      <c r="C18" s="723">
        <f>Octubre!C18+Noviembre!C18+Diciembre!C18</f>
        <v>1043</v>
      </c>
      <c r="D18" s="883">
        <f t="shared" si="0"/>
        <v>1728</v>
      </c>
      <c r="E18" s="718"/>
      <c r="F18" s="1045" t="s">
        <v>16</v>
      </c>
      <c r="G18" s="1046"/>
      <c r="H18" s="1046"/>
      <c r="I18" s="1046"/>
      <c r="J18" s="723">
        <f>Octubre!J18+Noviembre!J18+Diciembre!J18</f>
        <v>0</v>
      </c>
      <c r="K18" s="723">
        <f>Octubre!K18+Noviembre!K18+Diciembre!K18</f>
        <v>0</v>
      </c>
      <c r="L18" s="891">
        <f t="shared" si="1"/>
        <v>0</v>
      </c>
    </row>
    <row r="19" spans="1:12" x14ac:dyDescent="0.25">
      <c r="A19" s="13" t="s">
        <v>696</v>
      </c>
      <c r="B19" s="723">
        <f>Octubre!B19+Noviembre!B19+Diciembre!B19</f>
        <v>541</v>
      </c>
      <c r="C19" s="723">
        <f>Octubre!C19+Noviembre!C19+Diciembre!C19</f>
        <v>864</v>
      </c>
      <c r="D19" s="883">
        <f t="shared" si="0"/>
        <v>1405</v>
      </c>
      <c r="E19" s="718"/>
      <c r="F19" s="1045" t="s">
        <v>17</v>
      </c>
      <c r="G19" s="1046"/>
      <c r="H19" s="1046"/>
      <c r="I19" s="1047"/>
      <c r="J19" s="723">
        <f>Octubre!J19+Noviembre!J19+Diciembre!J19</f>
        <v>0</v>
      </c>
      <c r="K19" s="723">
        <f>Octubre!K19+Noviembre!K19+Diciembre!K19</f>
        <v>0</v>
      </c>
      <c r="L19" s="891">
        <f t="shared" si="1"/>
        <v>0</v>
      </c>
    </row>
    <row r="20" spans="1:12" x14ac:dyDescent="0.25">
      <c r="A20" s="13" t="s">
        <v>697</v>
      </c>
      <c r="B20" s="723">
        <f>Octubre!B20+Noviembre!B20+Diciembre!B20</f>
        <v>0</v>
      </c>
      <c r="C20" s="723">
        <f>Octubre!C20+Noviembre!C20+Diciembre!C20</f>
        <v>0</v>
      </c>
      <c r="D20" s="883">
        <f t="shared" si="0"/>
        <v>0</v>
      </c>
      <c r="E20" s="718"/>
      <c r="F20" s="1045" t="s">
        <v>18</v>
      </c>
      <c r="G20" s="1046"/>
      <c r="H20" s="1046"/>
      <c r="I20" s="1047"/>
      <c r="J20" s="723">
        <f>Octubre!J20+Noviembre!J20+Diciembre!J20</f>
        <v>0</v>
      </c>
      <c r="K20" s="723">
        <f>Octubre!K20+Noviembre!K20+Diciembre!K20</f>
        <v>0</v>
      </c>
      <c r="L20" s="891">
        <f t="shared" si="1"/>
        <v>0</v>
      </c>
    </row>
    <row r="21" spans="1:12" x14ac:dyDescent="0.25">
      <c r="A21" s="13" t="s">
        <v>698</v>
      </c>
      <c r="B21" s="723">
        <f>Octubre!B21+Noviembre!B21+Diciembre!B21</f>
        <v>398</v>
      </c>
      <c r="C21" s="723">
        <f>Octubre!C21+Noviembre!C21+Diciembre!C21</f>
        <v>717</v>
      </c>
      <c r="D21" s="883">
        <f t="shared" si="0"/>
        <v>1115</v>
      </c>
      <c r="E21" s="718"/>
      <c r="F21" s="1045" t="s">
        <v>19</v>
      </c>
      <c r="G21" s="1046"/>
      <c r="H21" s="1046"/>
      <c r="I21" s="1047"/>
      <c r="J21" s="723">
        <f>Octubre!J21+Noviembre!J21+Diciembre!J21</f>
        <v>0</v>
      </c>
      <c r="K21" s="723">
        <f>Octubre!K21+Noviembre!K21+Diciembre!K21</f>
        <v>0</v>
      </c>
      <c r="L21" s="891">
        <f t="shared" si="1"/>
        <v>0</v>
      </c>
    </row>
    <row r="22" spans="1:12" x14ac:dyDescent="0.25">
      <c r="A22" s="13" t="s">
        <v>699</v>
      </c>
      <c r="B22" s="723">
        <f>Octubre!B22+Noviembre!B22+Diciembre!B22</f>
        <v>163</v>
      </c>
      <c r="C22" s="723">
        <f>Octubre!C22+Noviembre!C22+Diciembre!C22</f>
        <v>283</v>
      </c>
      <c r="D22" s="883">
        <f t="shared" si="0"/>
        <v>446</v>
      </c>
      <c r="E22" s="718"/>
      <c r="F22" s="1045" t="s">
        <v>20</v>
      </c>
      <c r="G22" s="1046"/>
      <c r="H22" s="1046"/>
      <c r="I22" s="1047"/>
      <c r="J22" s="723">
        <f>Octubre!J22+Noviembre!J22+Diciembre!J22</f>
        <v>611</v>
      </c>
      <c r="K22" s="723">
        <f>Octubre!K22+Noviembre!K22+Diciembre!K22</f>
        <v>1153</v>
      </c>
      <c r="L22" s="891">
        <f t="shared" si="1"/>
        <v>1764</v>
      </c>
    </row>
    <row r="23" spans="1:12" x14ac:dyDescent="0.25">
      <c r="A23" s="13" t="s">
        <v>700</v>
      </c>
      <c r="B23" s="723">
        <f>Octubre!B23+Noviembre!B23+Diciembre!B23</f>
        <v>96</v>
      </c>
      <c r="C23" s="723">
        <f>Octubre!C23+Noviembre!C23+Diciembre!C23</f>
        <v>619</v>
      </c>
      <c r="D23" s="883">
        <f t="shared" si="0"/>
        <v>715</v>
      </c>
      <c r="E23" s="718"/>
      <c r="F23" s="1045" t="s">
        <v>21</v>
      </c>
      <c r="G23" s="1046"/>
      <c r="H23" s="1046"/>
      <c r="I23" s="1047"/>
      <c r="J23" s="723">
        <f>Octubre!J23+Noviembre!J23+Diciembre!J23</f>
        <v>70</v>
      </c>
      <c r="K23" s="723">
        <f>Octubre!K23+Noviembre!K23+Diciembre!K23</f>
        <v>10</v>
      </c>
      <c r="L23" s="891">
        <f t="shared" si="1"/>
        <v>80</v>
      </c>
    </row>
    <row r="24" spans="1:12" x14ac:dyDescent="0.25">
      <c r="A24" s="13" t="s">
        <v>701</v>
      </c>
      <c r="B24" s="723">
        <f>Octubre!B24+Noviembre!B24+Diciembre!B24</f>
        <v>263</v>
      </c>
      <c r="C24" s="723">
        <f>Octubre!C24+Noviembre!C24+Diciembre!C24</f>
        <v>363</v>
      </c>
      <c r="D24" s="883">
        <f t="shared" si="0"/>
        <v>626</v>
      </c>
      <c r="E24" s="718"/>
      <c r="F24" s="1045" t="s">
        <v>22</v>
      </c>
      <c r="G24" s="1046"/>
      <c r="H24" s="1046"/>
      <c r="I24" s="1047"/>
      <c r="J24" s="723">
        <f>Octubre!J24+Noviembre!J24+Diciembre!J24</f>
        <v>0</v>
      </c>
      <c r="K24" s="723">
        <f>Octubre!K24+Noviembre!K24+Diciembre!K24</f>
        <v>0</v>
      </c>
      <c r="L24" s="891">
        <f t="shared" si="1"/>
        <v>0</v>
      </c>
    </row>
    <row r="25" spans="1:12" x14ac:dyDescent="0.25">
      <c r="A25" s="13" t="s">
        <v>702</v>
      </c>
      <c r="B25" s="723">
        <f>Octubre!B25+Noviembre!B25+Diciembre!B25</f>
        <v>599</v>
      </c>
      <c r="C25" s="723">
        <f>Octubre!C25+Noviembre!C25+Diciembre!C25</f>
        <v>1580</v>
      </c>
      <c r="D25" s="883">
        <f t="shared" si="0"/>
        <v>2179</v>
      </c>
      <c r="E25" s="718"/>
      <c r="F25" s="1045" t="s">
        <v>23</v>
      </c>
      <c r="G25" s="1046"/>
      <c r="H25" s="1046"/>
      <c r="I25" s="1047"/>
      <c r="J25" s="723">
        <f>Octubre!J25+Noviembre!J25+Diciembre!J25</f>
        <v>0</v>
      </c>
      <c r="K25" s="723">
        <f>Octubre!K25+Noviembre!K25+Diciembre!K25</f>
        <v>0</v>
      </c>
      <c r="L25" s="891">
        <f t="shared" si="1"/>
        <v>0</v>
      </c>
    </row>
    <row r="26" spans="1:12" x14ac:dyDescent="0.25">
      <c r="A26" s="13" t="s">
        <v>703</v>
      </c>
      <c r="B26" s="723">
        <f>Octubre!B26+Noviembre!B26+Diciembre!B26</f>
        <v>234</v>
      </c>
      <c r="C26" s="723">
        <f>Octubre!C26+Noviembre!C26+Diciembre!C26</f>
        <v>462</v>
      </c>
      <c r="D26" s="883">
        <f t="shared" si="0"/>
        <v>696</v>
      </c>
      <c r="E26" s="718"/>
      <c r="F26" s="1045" t="s">
        <v>24</v>
      </c>
      <c r="G26" s="1046"/>
      <c r="H26" s="1046"/>
      <c r="I26" s="1047"/>
      <c r="J26" s="723">
        <f>Octubre!J26+Noviembre!J26+Diciembre!J26</f>
        <v>0</v>
      </c>
      <c r="K26" s="723">
        <f>Octubre!K26+Noviembre!K26+Diciembre!K26</f>
        <v>0</v>
      </c>
      <c r="L26" s="891">
        <f t="shared" si="1"/>
        <v>0</v>
      </c>
    </row>
    <row r="27" spans="1:12" x14ac:dyDescent="0.25">
      <c r="A27" s="13" t="s">
        <v>704</v>
      </c>
      <c r="B27" s="723">
        <f>Octubre!B27+Noviembre!B27+Diciembre!B27</f>
        <v>107</v>
      </c>
      <c r="C27" s="723">
        <f>Octubre!C27+Noviembre!C27+Diciembre!C27</f>
        <v>186</v>
      </c>
      <c r="D27" s="883">
        <f t="shared" si="0"/>
        <v>293</v>
      </c>
      <c r="E27" s="718"/>
      <c r="F27" s="1045" t="s">
        <v>25</v>
      </c>
      <c r="G27" s="1046"/>
      <c r="H27" s="1046"/>
      <c r="I27" s="1047"/>
      <c r="J27" s="723">
        <f>Octubre!J27+Noviembre!J27+Diciembre!J27</f>
        <v>0</v>
      </c>
      <c r="K27" s="723">
        <f>Octubre!K27+Noviembre!K27+Diciembre!K27</f>
        <v>0</v>
      </c>
      <c r="L27" s="891">
        <f t="shared" si="1"/>
        <v>0</v>
      </c>
    </row>
    <row r="28" spans="1:12" x14ac:dyDescent="0.25">
      <c r="A28" s="13" t="s">
        <v>705</v>
      </c>
      <c r="B28" s="723">
        <f>Octubre!B28+Noviembre!B28+Diciembre!B28</f>
        <v>28</v>
      </c>
      <c r="C28" s="723">
        <f>Octubre!C28+Noviembre!C28+Diciembre!C28</f>
        <v>655</v>
      </c>
      <c r="D28" s="883">
        <f t="shared" si="0"/>
        <v>683</v>
      </c>
      <c r="E28" s="718"/>
      <c r="F28" s="1045" t="s">
        <v>26</v>
      </c>
      <c r="G28" s="1046"/>
      <c r="H28" s="1046"/>
      <c r="I28" s="1047"/>
      <c r="J28" s="723">
        <f>Octubre!J28+Noviembre!J28+Diciembre!J28</f>
        <v>0</v>
      </c>
      <c r="K28" s="723">
        <f>Octubre!K28+Noviembre!K28+Diciembre!K28</f>
        <v>0</v>
      </c>
      <c r="L28" s="891">
        <f t="shared" si="1"/>
        <v>0</v>
      </c>
    </row>
    <row r="29" spans="1:12" x14ac:dyDescent="0.25">
      <c r="A29" s="13" t="s">
        <v>706</v>
      </c>
      <c r="B29" s="723">
        <f>Octubre!B29+Noviembre!B29+Diciembre!B29</f>
        <v>265</v>
      </c>
      <c r="C29" s="723">
        <f>Octubre!C29+Noviembre!C29+Diciembre!C29</f>
        <v>348</v>
      </c>
      <c r="D29" s="883">
        <f t="shared" si="0"/>
        <v>613</v>
      </c>
      <c r="E29" s="718"/>
      <c r="F29" s="1045" t="s">
        <v>27</v>
      </c>
      <c r="G29" s="1046"/>
      <c r="H29" s="1046"/>
      <c r="I29" s="1047"/>
      <c r="J29" s="143"/>
      <c r="K29" s="723">
        <f>Octubre!K29+Noviembre!K29+Diciembre!K29</f>
        <v>483</v>
      </c>
      <c r="L29" s="891">
        <f t="shared" si="1"/>
        <v>483</v>
      </c>
    </row>
    <row r="30" spans="1:12" x14ac:dyDescent="0.25">
      <c r="A30" s="13" t="s">
        <v>707</v>
      </c>
      <c r="B30" s="723">
        <f>Octubre!B30+Noviembre!B30+Diciembre!B30</f>
        <v>0</v>
      </c>
      <c r="C30" s="723">
        <f>Octubre!C30+Noviembre!C30+Diciembre!C30</f>
        <v>0</v>
      </c>
      <c r="D30" s="883">
        <f t="shared" si="0"/>
        <v>0</v>
      </c>
      <c r="E30" s="718"/>
      <c r="F30" s="1029" t="s">
        <v>28</v>
      </c>
      <c r="G30" s="1030"/>
      <c r="H30" s="1030"/>
      <c r="I30" s="1030"/>
      <c r="J30" s="723">
        <f>Octubre!J30+Noviembre!J30+Diciembre!J30</f>
        <v>323</v>
      </c>
      <c r="K30" s="144"/>
      <c r="L30" s="891">
        <f t="shared" si="1"/>
        <v>323</v>
      </c>
    </row>
    <row r="31" spans="1:12" x14ac:dyDescent="0.25">
      <c r="A31" s="13" t="s">
        <v>708</v>
      </c>
      <c r="B31" s="723">
        <f>Octubre!B31+Noviembre!B31+Diciembre!B31</f>
        <v>156</v>
      </c>
      <c r="C31" s="723">
        <f>Octubre!C31+Noviembre!C31+Diciembre!C31</f>
        <v>1027</v>
      </c>
      <c r="D31" s="883">
        <f t="shared" si="0"/>
        <v>1183</v>
      </c>
      <c r="E31" s="718"/>
      <c r="F31" s="1029" t="s">
        <v>29</v>
      </c>
      <c r="G31" s="1030"/>
      <c r="H31" s="1030"/>
      <c r="I31" s="1030"/>
      <c r="J31" s="723">
        <f>Octubre!J31+Noviembre!J31+Diciembre!J31</f>
        <v>20121</v>
      </c>
      <c r="K31" s="723">
        <f>Octubre!K31+Noviembre!K31+Diciembre!K31</f>
        <v>28641</v>
      </c>
      <c r="L31" s="891">
        <f t="shared" si="1"/>
        <v>48762</v>
      </c>
    </row>
    <row r="32" spans="1:12" x14ac:dyDescent="0.25">
      <c r="A32" s="13" t="s">
        <v>787</v>
      </c>
      <c r="B32" s="723">
        <f>Octubre!B32+Noviembre!B32+Diciembre!B32</f>
        <v>0</v>
      </c>
      <c r="C32" s="723">
        <f>Octubre!C32+Noviembre!C32+Diciembre!C32</f>
        <v>0</v>
      </c>
      <c r="D32" s="883">
        <f t="shared" si="0"/>
        <v>0</v>
      </c>
      <c r="E32" s="718"/>
      <c r="F32" s="1029" t="s">
        <v>30</v>
      </c>
      <c r="G32" s="1030"/>
      <c r="H32" s="1030"/>
      <c r="I32" s="1030"/>
      <c r="J32" s="723">
        <f>Octubre!J32+Noviembre!J32+Diciembre!J32</f>
        <v>0</v>
      </c>
      <c r="K32" s="723">
        <f>Octubre!K32+Noviembre!K32+Diciembre!K32</f>
        <v>0</v>
      </c>
      <c r="L32" s="891">
        <f t="shared" si="1"/>
        <v>0</v>
      </c>
    </row>
    <row r="33" spans="1:17" s="17" customFormat="1" x14ac:dyDescent="0.25">
      <c r="A33" s="13" t="s">
        <v>788</v>
      </c>
      <c r="B33" s="723">
        <f>Octubre!B33+Noviembre!B33+Diciembre!B33</f>
        <v>22</v>
      </c>
      <c r="C33" s="723">
        <f>Octubre!C33+Noviembre!C33+Diciembre!C33</f>
        <v>157</v>
      </c>
      <c r="D33" s="883">
        <f t="shared" si="0"/>
        <v>179</v>
      </c>
      <c r="E33" s="720"/>
      <c r="F33" s="1029" t="s">
        <v>31</v>
      </c>
      <c r="G33" s="1030"/>
      <c r="H33" s="1030"/>
      <c r="I33" s="1030"/>
      <c r="J33" s="723">
        <f>Octubre!J33+Noviembre!J33+Diciembre!J33</f>
        <v>0</v>
      </c>
      <c r="K33" s="723">
        <f>Octubre!K33+Noviembre!K33+Diciembre!K33</f>
        <v>0</v>
      </c>
      <c r="L33" s="891">
        <f t="shared" si="1"/>
        <v>0</v>
      </c>
    </row>
    <row r="34" spans="1:17" s="17" customFormat="1" ht="15.75" thickBot="1" x14ac:dyDescent="0.3">
      <c r="A34" s="13" t="s">
        <v>789</v>
      </c>
      <c r="B34" s="723">
        <f>Octubre!B34+Noviembre!B34+Diciembre!B34</f>
        <v>188</v>
      </c>
      <c r="C34" s="723">
        <f>Octubre!C34+Noviembre!C34+Diciembre!C34</f>
        <v>1216</v>
      </c>
      <c r="D34" s="883">
        <f t="shared" si="0"/>
        <v>1404</v>
      </c>
      <c r="E34" s="720"/>
      <c r="F34" s="1107" t="s">
        <v>76</v>
      </c>
      <c r="G34" s="1108"/>
      <c r="H34" s="1108"/>
      <c r="I34" s="1108"/>
      <c r="J34" s="723">
        <f>Octubre!J34+Noviembre!J34+Diciembre!J34</f>
        <v>0</v>
      </c>
      <c r="K34" s="723">
        <f>Octubre!K34+Noviembre!K34+Diciembre!K34</f>
        <v>1</v>
      </c>
      <c r="L34" s="892">
        <f>K34+J34</f>
        <v>1</v>
      </c>
    </row>
    <row r="35" spans="1:17" x14ac:dyDescent="0.25">
      <c r="A35" s="13" t="s">
        <v>709</v>
      </c>
      <c r="B35" s="723">
        <f>Octubre!B35+Noviembre!B35+Diciembre!B35</f>
        <v>111</v>
      </c>
      <c r="C35" s="723">
        <f>Octubre!C35+Noviembre!C35+Diciembre!C35</f>
        <v>1650</v>
      </c>
      <c r="D35" s="883">
        <f t="shared" si="0"/>
        <v>1761</v>
      </c>
      <c r="E35" s="718"/>
      <c r="F35" s="38" t="s">
        <v>32</v>
      </c>
      <c r="G35" s="39"/>
      <c r="H35" s="39"/>
      <c r="I35" s="39"/>
      <c r="J35" s="40"/>
      <c r="K35" s="40"/>
      <c r="L35" s="893">
        <f>Octubre!L35+Noviembre!L35+Diciembre!L35</f>
        <v>12</v>
      </c>
    </row>
    <row r="36" spans="1:17" x14ac:dyDescent="0.25">
      <c r="A36" s="13" t="s">
        <v>710</v>
      </c>
      <c r="B36" s="723">
        <f>Octubre!B36+Noviembre!B36+Diciembre!B36</f>
        <v>180</v>
      </c>
      <c r="C36" s="723">
        <f>Octubre!C36+Noviembre!C36+Diciembre!C36</f>
        <v>390</v>
      </c>
      <c r="D36" s="883">
        <f t="shared" si="0"/>
        <v>570</v>
      </c>
      <c r="E36" s="718"/>
      <c r="F36" s="41" t="s">
        <v>33</v>
      </c>
      <c r="G36" s="42"/>
      <c r="H36" s="42"/>
      <c r="I36" s="42"/>
      <c r="J36" s="42"/>
      <c r="K36" s="43"/>
      <c r="L36" s="894">
        <f>Octubre!L36+Noviembre!L36+Diciembre!L36</f>
        <v>435</v>
      </c>
    </row>
    <row r="37" spans="1:17" x14ac:dyDescent="0.25">
      <c r="A37" s="13" t="s">
        <v>711</v>
      </c>
      <c r="B37" s="723">
        <f>Octubre!B37+Noviembre!B37+Diciembre!B37</f>
        <v>239</v>
      </c>
      <c r="C37" s="723">
        <f>Octubre!C37+Noviembre!C37+Diciembre!C37</f>
        <v>589</v>
      </c>
      <c r="D37" s="883">
        <f t="shared" si="0"/>
        <v>828</v>
      </c>
      <c r="E37" s="718"/>
      <c r="F37" s="41" t="s">
        <v>34</v>
      </c>
      <c r="G37" s="42"/>
      <c r="H37" s="42"/>
      <c r="I37" s="42"/>
      <c r="J37" s="42"/>
      <c r="K37" s="43"/>
      <c r="L37" s="894">
        <f>Octubre!L37+Noviembre!L37+Diciembre!L37</f>
        <v>317</v>
      </c>
    </row>
    <row r="38" spans="1:17" x14ac:dyDescent="0.25">
      <c r="A38" s="13" t="s">
        <v>712</v>
      </c>
      <c r="B38" s="723">
        <f>Octubre!B38+Noviembre!B38+Diciembre!B38</f>
        <v>463</v>
      </c>
      <c r="C38" s="723">
        <f>Octubre!C38+Noviembre!C38+Diciembre!C38</f>
        <v>1188</v>
      </c>
      <c r="D38" s="883">
        <f t="shared" si="0"/>
        <v>1651</v>
      </c>
      <c r="E38" s="718"/>
      <c r="F38" s="41" t="s">
        <v>35</v>
      </c>
      <c r="G38" s="42"/>
      <c r="H38" s="42"/>
      <c r="I38" s="42"/>
      <c r="J38" s="42"/>
      <c r="K38" s="43"/>
      <c r="L38" s="894">
        <f>Octubre!L38+Noviembre!L38+Diciembre!L38</f>
        <v>1</v>
      </c>
    </row>
    <row r="39" spans="1:17" x14ac:dyDescent="0.25">
      <c r="A39" s="13" t="s">
        <v>785</v>
      </c>
      <c r="B39" s="723">
        <f>Octubre!B39+Noviembre!B39+Diciembre!B39</f>
        <v>296</v>
      </c>
      <c r="C39" s="723">
        <f>Octubre!C39+Noviembre!C39+Diciembre!C39</f>
        <v>1082</v>
      </c>
      <c r="D39" s="883">
        <f t="shared" si="0"/>
        <v>1378</v>
      </c>
      <c r="E39" s="718"/>
      <c r="F39" s="41" t="s">
        <v>36</v>
      </c>
      <c r="G39" s="42"/>
      <c r="H39" s="42"/>
      <c r="I39" s="42"/>
      <c r="J39" s="42"/>
      <c r="K39" s="43"/>
      <c r="L39" s="895">
        <f>Octubre!L39+Noviembre!L39+Diciembre!L39</f>
        <v>8</v>
      </c>
    </row>
    <row r="40" spans="1:17" ht="15.75" thickBot="1" x14ac:dyDescent="0.3">
      <c r="A40" s="13" t="s">
        <v>713</v>
      </c>
      <c r="B40" s="723">
        <f>Octubre!B40+Noviembre!B40+Diciembre!B40</f>
        <v>653</v>
      </c>
      <c r="C40" s="723">
        <f>Octubre!C40+Noviembre!C40+Diciembre!C40</f>
        <v>504</v>
      </c>
      <c r="D40" s="883">
        <f t="shared" si="0"/>
        <v>1157</v>
      </c>
      <c r="E40" s="718"/>
      <c r="F40" s="44" t="s">
        <v>37</v>
      </c>
      <c r="G40" s="45"/>
      <c r="H40" s="45"/>
      <c r="I40" s="45"/>
      <c r="J40" s="45"/>
      <c r="K40" s="46"/>
      <c r="L40" s="896">
        <f>Octubre!L40+Noviembre!L40+Diciembre!L40</f>
        <v>2253</v>
      </c>
    </row>
    <row r="41" spans="1:17" ht="15.75" thickBot="1" x14ac:dyDescent="0.3">
      <c r="A41" s="13" t="s">
        <v>714</v>
      </c>
      <c r="B41" s="723">
        <f>Octubre!B41+Noviembre!B41+Diciembre!B41</f>
        <v>102</v>
      </c>
      <c r="C41" s="723">
        <f>Octubre!C41+Noviembre!C41+Diciembre!C41</f>
        <v>648</v>
      </c>
      <c r="D41" s="883">
        <f t="shared" si="0"/>
        <v>750</v>
      </c>
      <c r="E41" s="718"/>
      <c r="F41" s="44" t="s">
        <v>791</v>
      </c>
      <c r="G41" s="45"/>
      <c r="H41" s="45"/>
      <c r="I41" s="45"/>
      <c r="J41" s="45"/>
      <c r="K41" s="46"/>
      <c r="L41" s="896">
        <f>Octubre!L41+Noviembre!L41+Diciembre!L41</f>
        <v>13</v>
      </c>
    </row>
    <row r="42" spans="1:17" ht="15.75" thickBot="1" x14ac:dyDescent="0.3">
      <c r="A42" s="13" t="s">
        <v>715</v>
      </c>
      <c r="B42" s="723">
        <f>Octubre!B42+Noviembre!B42+Diciembre!B42</f>
        <v>292</v>
      </c>
      <c r="C42" s="723">
        <f>Octubre!C42+Noviembre!C42+Diciembre!C42</f>
        <v>446</v>
      </c>
      <c r="D42" s="883">
        <f t="shared" si="0"/>
        <v>738</v>
      </c>
      <c r="E42" s="718"/>
      <c r="F42" s="44" t="s">
        <v>792</v>
      </c>
      <c r="G42" s="45"/>
      <c r="H42" s="45"/>
      <c r="I42" s="45"/>
      <c r="J42" s="45"/>
      <c r="K42" s="46"/>
      <c r="L42" s="896">
        <f>Octubre!L42+Noviembre!L42+Diciembre!L42</f>
        <v>11</v>
      </c>
    </row>
    <row r="43" spans="1:17" ht="16.5" thickBot="1" x14ac:dyDescent="0.3">
      <c r="A43" s="13" t="s">
        <v>716</v>
      </c>
      <c r="B43" s="723">
        <f>Octubre!B43+Noviembre!B43+Diciembre!B43</f>
        <v>287</v>
      </c>
      <c r="C43" s="723">
        <f>Octubre!C43+Noviembre!C43+Diciembre!C43</f>
        <v>275</v>
      </c>
      <c r="D43" s="883">
        <f t="shared" si="0"/>
        <v>562</v>
      </c>
      <c r="E43" s="721"/>
      <c r="F43" s="44" t="s">
        <v>793</v>
      </c>
      <c r="G43" s="45"/>
      <c r="H43" s="45"/>
      <c r="I43" s="45"/>
      <c r="J43" s="45"/>
      <c r="K43" s="46"/>
      <c r="L43" s="896">
        <f>Octubre!L43+Noviembre!L43+Diciembre!L43</f>
        <v>385</v>
      </c>
    </row>
    <row r="44" spans="1:17" ht="15.75" x14ac:dyDescent="0.25">
      <c r="A44" s="13" t="s">
        <v>717</v>
      </c>
      <c r="B44" s="723">
        <f>Octubre!B44+Noviembre!B44+Diciembre!B44</f>
        <v>51</v>
      </c>
      <c r="C44" s="723">
        <f>Octubre!C44+Noviembre!C44+Diciembre!C44</f>
        <v>40</v>
      </c>
      <c r="D44" s="883">
        <f t="shared" si="0"/>
        <v>91</v>
      </c>
      <c r="E44" s="721"/>
    </row>
    <row r="45" spans="1:17" ht="12" customHeight="1" thickBot="1" x14ac:dyDescent="0.35">
      <c r="A45" s="13" t="s">
        <v>718</v>
      </c>
      <c r="B45" s="723">
        <f>Octubre!B45+Noviembre!B45+Diciembre!B45</f>
        <v>83</v>
      </c>
      <c r="C45" s="723">
        <f>Octubre!C45+Noviembre!C45+Diciembre!C45</f>
        <v>140</v>
      </c>
      <c r="D45" s="883">
        <f t="shared" si="0"/>
        <v>223</v>
      </c>
      <c r="E45" s="722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723">
        <f>Octubre!B46+Noviembre!B46+Diciembre!B46</f>
        <v>25</v>
      </c>
      <c r="C46" s="723">
        <f>Octubre!C46+Noviembre!C46+Diciembre!C46</f>
        <v>117</v>
      </c>
      <c r="D46" s="883">
        <f t="shared" si="0"/>
        <v>142</v>
      </c>
      <c r="E46" s="722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7.25" thickBot="1" x14ac:dyDescent="0.35">
      <c r="A47" s="13" t="s">
        <v>720</v>
      </c>
      <c r="B47" s="723">
        <f>Octubre!B47+Noviembre!B47+Diciembre!B47</f>
        <v>126</v>
      </c>
      <c r="C47" s="723">
        <f>Octubre!C47+Noviembre!C47+Diciembre!C47</f>
        <v>85</v>
      </c>
      <c r="D47" s="883">
        <f t="shared" si="0"/>
        <v>211</v>
      </c>
      <c r="E47" s="718"/>
      <c r="F47" s="20" t="s">
        <v>150</v>
      </c>
      <c r="G47" s="33"/>
      <c r="H47" s="33"/>
      <c r="I47" s="33"/>
      <c r="J47" s="147"/>
      <c r="K47" s="148"/>
      <c r="L47" s="896">
        <f>Octubre!L47+Noviembre!L47+Diciembre!L47</f>
        <v>285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723">
        <f>Octubre!B48+Noviembre!B48+Diciembre!B48</f>
        <v>140</v>
      </c>
      <c r="C48" s="723">
        <f>Octubre!C48+Noviembre!C48+Diciembre!C48</f>
        <v>117</v>
      </c>
      <c r="D48" s="883">
        <f t="shared" si="0"/>
        <v>257</v>
      </c>
      <c r="E48" s="718"/>
      <c r="F48" s="20" t="s">
        <v>151</v>
      </c>
      <c r="G48" s="33"/>
      <c r="H48" s="33"/>
      <c r="I48" s="33"/>
      <c r="J48" s="147"/>
      <c r="K48" s="148"/>
      <c r="L48" s="897">
        <f>Octubre!L48+Noviembre!L48+Diciembre!L48</f>
        <v>41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723">
        <f>Octubre!B49+Noviembre!B49+Diciembre!B49</f>
        <v>151</v>
      </c>
      <c r="C49" s="723">
        <f>Octubre!C49+Noviembre!C49+Diciembre!C49</f>
        <v>1559</v>
      </c>
      <c r="D49" s="883">
        <f t="shared" si="0"/>
        <v>1710</v>
      </c>
      <c r="E49" s="718"/>
      <c r="F49" s="20" t="s">
        <v>152</v>
      </c>
      <c r="G49" s="33"/>
      <c r="H49" s="33"/>
      <c r="I49" s="33"/>
      <c r="J49" s="147"/>
      <c r="K49" s="148"/>
      <c r="L49" s="897">
        <f>Octubre!L49+Noviembre!L49+Diciembre!L49</f>
        <v>200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723">
        <f>Octubre!B50+Noviembre!B50+Diciembre!B50</f>
        <v>375</v>
      </c>
      <c r="C50" s="723">
        <f>Octubre!C50+Noviembre!C50+Diciembre!C50</f>
        <v>971</v>
      </c>
      <c r="D50" s="884">
        <f t="shared" si="0"/>
        <v>1346</v>
      </c>
      <c r="E50" s="718"/>
      <c r="F50" s="20" t="s">
        <v>153</v>
      </c>
      <c r="G50" s="33"/>
      <c r="H50" s="33"/>
      <c r="I50" s="33"/>
      <c r="J50" s="147"/>
      <c r="K50" s="148"/>
      <c r="L50" s="897">
        <f>Octubre!L50+Noviembre!L50+Diciembre!L50</f>
        <v>26</v>
      </c>
    </row>
    <row r="51" spans="1:17" ht="17.25" thickBot="1" x14ac:dyDescent="0.35">
      <c r="A51" s="112" t="s">
        <v>723</v>
      </c>
      <c r="B51" s="113">
        <f>SUM(B13:B50)</f>
        <v>8598</v>
      </c>
      <c r="C51" s="113">
        <f>SUM(C13:C50)</f>
        <v>25816</v>
      </c>
      <c r="D51" s="885">
        <f t="shared" si="0"/>
        <v>34414</v>
      </c>
      <c r="E51" s="718"/>
      <c r="F51" s="20" t="s">
        <v>154</v>
      </c>
      <c r="G51" s="33"/>
      <c r="H51" s="33"/>
      <c r="I51" s="33"/>
      <c r="J51" s="147"/>
      <c r="K51" s="148"/>
      <c r="L51" s="897">
        <f>Octubre!L51+Noviembre!L51+Diciembre!L51</f>
        <v>37</v>
      </c>
    </row>
    <row r="52" spans="1:17" ht="17.25" thickBot="1" x14ac:dyDescent="0.35">
      <c r="A52" s="886" t="s">
        <v>40</v>
      </c>
      <c r="B52" s="1842" t="s">
        <v>809</v>
      </c>
      <c r="C52" s="1843"/>
      <c r="D52" s="723">
        <f>Octubre!D52+Noviembre!D52+Diciembre!D52</f>
        <v>15851</v>
      </c>
      <c r="E52" s="718"/>
      <c r="F52" s="20" t="s">
        <v>155</v>
      </c>
      <c r="G52" s="33"/>
      <c r="H52" s="33"/>
      <c r="I52" s="33"/>
      <c r="J52" s="147"/>
      <c r="K52" s="148"/>
      <c r="L52" s="897">
        <f>Octubre!L52+Noviembre!L52+Diciembre!L52</f>
        <v>0</v>
      </c>
    </row>
    <row r="53" spans="1:17" ht="16.5" x14ac:dyDescent="0.3">
      <c r="A53" s="50" t="s">
        <v>42</v>
      </c>
      <c r="B53" s="51"/>
      <c r="C53" s="52"/>
      <c r="D53" s="1844">
        <f>SUM(D52+D51)</f>
        <v>50265</v>
      </c>
      <c r="E53" s="718"/>
      <c r="F53" s="20" t="s">
        <v>156</v>
      </c>
      <c r="G53" s="33"/>
      <c r="H53" s="33"/>
      <c r="I53" s="33"/>
      <c r="J53" s="147"/>
      <c r="K53" s="148"/>
      <c r="L53" s="897">
        <f>Octubre!L53+Noviembre!L53+Diciembre!L53</f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845"/>
      <c r="E54" s="718"/>
      <c r="F54" s="20" t="s">
        <v>157</v>
      </c>
      <c r="G54" s="33"/>
      <c r="H54" s="33"/>
      <c r="I54" s="33"/>
      <c r="J54" s="147"/>
      <c r="K54" s="148"/>
      <c r="L54" s="897">
        <f>Octubre!L54+Noviembre!L54+Diciembre!L54</f>
        <v>18</v>
      </c>
    </row>
    <row r="55" spans="1:17" ht="16.5" x14ac:dyDescent="0.3">
      <c r="A55" s="4"/>
      <c r="B55" s="4"/>
      <c r="C55" s="4"/>
      <c r="D55" s="4"/>
      <c r="E55" s="718"/>
      <c r="F55" s="20" t="s">
        <v>158</v>
      </c>
      <c r="G55" s="33"/>
      <c r="H55" s="33"/>
      <c r="I55" s="33"/>
      <c r="J55" s="147"/>
      <c r="K55" s="148"/>
      <c r="L55" s="897">
        <f>Octubre!L55+Noviembre!L55+Diciembre!L55</f>
        <v>0</v>
      </c>
    </row>
    <row r="56" spans="1:17" ht="16.5" x14ac:dyDescent="0.3">
      <c r="A56" s="4"/>
      <c r="B56" s="4"/>
      <c r="C56" s="4"/>
      <c r="D56" s="4"/>
      <c r="E56" s="718"/>
      <c r="F56" s="20" t="s">
        <v>159</v>
      </c>
      <c r="G56" s="33"/>
      <c r="H56" s="33"/>
      <c r="I56" s="33"/>
      <c r="J56" s="149"/>
      <c r="K56" s="150"/>
      <c r="L56" s="897">
        <f>Octubre!L56+Noviembre!L56+Diciembre!L56</f>
        <v>10</v>
      </c>
    </row>
    <row r="57" spans="1:17" ht="17.25" thickBot="1" x14ac:dyDescent="0.35">
      <c r="A57" s="4"/>
      <c r="B57" s="4"/>
      <c r="D57" s="4"/>
      <c r="E57" s="718"/>
      <c r="F57" s="21" t="s">
        <v>160</v>
      </c>
      <c r="G57" s="34"/>
      <c r="H57" s="34"/>
      <c r="I57" s="34"/>
      <c r="J57" s="151"/>
      <c r="K57" s="750"/>
      <c r="L57" s="897">
        <f>Octubre!L57+Noviembre!L57+Diciembre!L57</f>
        <v>8</v>
      </c>
    </row>
    <row r="58" spans="1:17" ht="9.75" customHeight="1" x14ac:dyDescent="0.3">
      <c r="B58" s="5" t="s">
        <v>45</v>
      </c>
      <c r="E58" s="715"/>
      <c r="F58" s="715"/>
      <c r="G58" s="715"/>
      <c r="H58" s="715"/>
      <c r="I58" s="715"/>
      <c r="J58" s="716"/>
      <c r="K58" s="717"/>
      <c r="L58" s="717"/>
    </row>
    <row r="59" spans="1:17" ht="4.5" customHeight="1" x14ac:dyDescent="0.3">
      <c r="A59" s="710"/>
      <c r="B59" s="711"/>
      <c r="C59" s="710"/>
      <c r="D59" s="710"/>
      <c r="E59" s="712"/>
      <c r="F59" s="712"/>
      <c r="G59" s="712"/>
      <c r="H59" s="712"/>
      <c r="I59" s="712"/>
      <c r="J59" s="713"/>
      <c r="K59" s="714"/>
      <c r="L59" s="714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846" t="s">
        <v>1</v>
      </c>
      <c r="B64" s="1848" t="s">
        <v>46</v>
      </c>
      <c r="C64" s="898"/>
      <c r="D64" s="1857" t="s">
        <v>795</v>
      </c>
      <c r="E64" s="1857"/>
      <c r="F64" s="1858"/>
      <c r="G64" s="1859" t="s">
        <v>798</v>
      </c>
      <c r="H64" s="1861" t="s">
        <v>826</v>
      </c>
      <c r="I64" s="1850" t="s">
        <v>78</v>
      </c>
      <c r="J64" s="1850" t="s">
        <v>79</v>
      </c>
      <c r="K64" s="1850" t="s">
        <v>80</v>
      </c>
      <c r="L64" s="1852" t="s">
        <v>828</v>
      </c>
    </row>
    <row r="65" spans="1:20" ht="28.5" customHeight="1" thickBot="1" x14ac:dyDescent="0.3">
      <c r="A65" s="1847"/>
      <c r="B65" s="1849"/>
      <c r="C65" s="899" t="s">
        <v>47</v>
      </c>
      <c r="D65" s="900" t="s">
        <v>796</v>
      </c>
      <c r="E65" s="900" t="s">
        <v>797</v>
      </c>
      <c r="F65" s="901" t="s">
        <v>48</v>
      </c>
      <c r="G65" s="1860"/>
      <c r="H65" s="1862"/>
      <c r="I65" s="1851"/>
      <c r="J65" s="1851"/>
      <c r="K65" s="1851"/>
      <c r="L65" s="1853"/>
      <c r="N65" t="s">
        <v>827</v>
      </c>
      <c r="S65" t="s">
        <v>824</v>
      </c>
      <c r="T65">
        <f>COUNTIF(T66:T77,"&gt;0")</f>
        <v>3</v>
      </c>
    </row>
    <row r="66" spans="1:20" x14ac:dyDescent="0.25">
      <c r="A66" s="56" t="s">
        <v>130</v>
      </c>
      <c r="B66" s="730">
        <f>Octubre!B66+Noviembre!B66+Diciembre!B66</f>
        <v>0</v>
      </c>
      <c r="C66" s="731">
        <f>Octubre!C66+Noviembre!C66+Diciembre!C66</f>
        <v>0</v>
      </c>
      <c r="D66" s="732">
        <f>Octubre!D66+Noviembre!D66+Diciembre!D66</f>
        <v>0</v>
      </c>
      <c r="E66" s="733">
        <f>Octubre!E66+Noviembre!E66+Diciembre!E66</f>
        <v>0</v>
      </c>
      <c r="F66" s="902">
        <f>E66+D66+C66</f>
        <v>0</v>
      </c>
      <c r="G66" s="159">
        <f>Octubre!G66+Noviembre!G66+Diciembre!G66</f>
        <v>0</v>
      </c>
      <c r="H66" s="159">
        <f>IFERROR((Octubre!H66+Noviembre!H66+Diciembre!H66)/ $T$65,0)</f>
        <v>0</v>
      </c>
      <c r="I66" s="986">
        <f>SUM(H66*$N$66)</f>
        <v>0</v>
      </c>
      <c r="J66" s="987">
        <f>IFERROR(SUM(G66/(I66))*100,0)</f>
        <v>0</v>
      </c>
      <c r="K66" s="988">
        <f>IFERROR(SUM(G66/F66),0)</f>
        <v>0</v>
      </c>
      <c r="L66" s="58">
        <f>IFERROR((Octubre!L66+Noviembre!L66+Diciembre!L66) / $T$65,0)</f>
        <v>0</v>
      </c>
      <c r="N66">
        <f>SUM(T66:T77)</f>
        <v>92</v>
      </c>
    </row>
    <row r="67" spans="1:20" ht="15.75" thickBot="1" x14ac:dyDescent="0.3">
      <c r="A67" s="56" t="s">
        <v>131</v>
      </c>
      <c r="B67" s="734">
        <f>Octubre!B67+Noviembre!B67+Diciembre!B67</f>
        <v>273</v>
      </c>
      <c r="C67" s="731">
        <f>Octubre!C67+Noviembre!C67+Diciembre!C67</f>
        <v>247</v>
      </c>
      <c r="D67" s="732">
        <f>Octubre!D67+Noviembre!D67+Diciembre!D67</f>
        <v>0</v>
      </c>
      <c r="E67" s="733">
        <f>Octubre!E67+Noviembre!E67+Diciembre!E67</f>
        <v>1</v>
      </c>
      <c r="F67" s="903">
        <f t="shared" ref="F67:F85" si="2">E67+D67+C67</f>
        <v>248</v>
      </c>
      <c r="G67" s="159">
        <f>Octubre!G67+Noviembre!G67+Diciembre!G67</f>
        <v>1178</v>
      </c>
      <c r="H67" s="159">
        <f>IFERROR((Octubre!H67+Noviembre!H67+Diciembre!H67)/ $T$65,0)</f>
        <v>22.666666666666668</v>
      </c>
      <c r="I67" s="986">
        <f t="shared" ref="I67:I85" si="3">SUM(H67*$N$66)</f>
        <v>2085.3333333333335</v>
      </c>
      <c r="J67" s="987">
        <f t="shared" ref="J67:J85" si="4">IFERROR(SUM(G67/(I67))*100,0)</f>
        <v>56.489769820971858</v>
      </c>
      <c r="K67" s="988">
        <f t="shared" ref="K67:K86" si="5">IFERROR(SUM(G67/F67),0)</f>
        <v>4.75</v>
      </c>
      <c r="L67" s="58">
        <f>IFERROR((Octubre!L67+Noviembre!L67+Diciembre!L67) / $T$65,0)</f>
        <v>8.3333333333333339</v>
      </c>
      <c r="S67" s="972"/>
      <c r="T67" s="972"/>
    </row>
    <row r="68" spans="1:20" ht="15" customHeight="1" x14ac:dyDescent="0.25">
      <c r="A68" s="57" t="s">
        <v>132</v>
      </c>
      <c r="B68" s="734">
        <f>Octubre!B68+Noviembre!B68+Diciembre!B68</f>
        <v>457</v>
      </c>
      <c r="C68" s="731">
        <f>Octubre!C68+Noviembre!C68+Diciembre!C68</f>
        <v>432</v>
      </c>
      <c r="D68" s="732">
        <f>Octubre!D68+Noviembre!D68+Diciembre!D68</f>
        <v>0</v>
      </c>
      <c r="E68" s="733">
        <f>Octubre!E68+Noviembre!E68+Diciembre!E68</f>
        <v>0</v>
      </c>
      <c r="F68" s="903">
        <f t="shared" si="2"/>
        <v>432</v>
      </c>
      <c r="G68" s="159">
        <f>Octubre!G68+Noviembre!G68+Diciembre!G68</f>
        <v>1523</v>
      </c>
      <c r="H68" s="159">
        <f>IFERROR((Octubre!H68+Noviembre!H68+Diciembre!H68)/ $T$65,0)</f>
        <v>15.666666666666666</v>
      </c>
      <c r="I68" s="986">
        <f t="shared" si="3"/>
        <v>1441.3333333333333</v>
      </c>
      <c r="J68" s="987">
        <f t="shared" si="4"/>
        <v>105.66604995374654</v>
      </c>
      <c r="K68" s="988">
        <f t="shared" si="5"/>
        <v>3.5254629629629628</v>
      </c>
      <c r="L68" s="58">
        <f>IFERROR((Octubre!L68+Noviembre!L68+Diciembre!L68) / $T$65,0)</f>
        <v>8.3333333333333339</v>
      </c>
      <c r="N68" s="1166" t="s">
        <v>829</v>
      </c>
      <c r="O68" s="1167"/>
      <c r="P68" s="1168"/>
      <c r="Q68" s="1148" t="s">
        <v>833</v>
      </c>
      <c r="R68" s="1149"/>
      <c r="S68" s="1150"/>
      <c r="T68" s="972"/>
    </row>
    <row r="69" spans="1:20" x14ac:dyDescent="0.25">
      <c r="A69" s="56" t="s">
        <v>133</v>
      </c>
      <c r="B69" s="734">
        <f>Octubre!B69+Noviembre!B69+Diciembre!B69</f>
        <v>163</v>
      </c>
      <c r="C69" s="731">
        <f>Octubre!C69+Noviembre!C69+Diciembre!C69</f>
        <v>145</v>
      </c>
      <c r="D69" s="732">
        <f>Octubre!D69+Noviembre!D69+Diciembre!D69</f>
        <v>1</v>
      </c>
      <c r="E69" s="733">
        <f>Octubre!E69+Noviembre!E69+Diciembre!E69</f>
        <v>1</v>
      </c>
      <c r="F69" s="903">
        <f t="shared" si="2"/>
        <v>147</v>
      </c>
      <c r="G69" s="159">
        <f>Octubre!G69+Noviembre!G69+Diciembre!G69</f>
        <v>443</v>
      </c>
      <c r="H69" s="159">
        <f>IFERROR((Octubre!H69+Noviembre!H69+Diciembre!H69)/ $T$65,0)</f>
        <v>11</v>
      </c>
      <c r="I69" s="986">
        <f t="shared" si="3"/>
        <v>1012</v>
      </c>
      <c r="J69" s="987">
        <f t="shared" si="4"/>
        <v>43.774703557312257</v>
      </c>
      <c r="K69" s="988">
        <f t="shared" si="5"/>
        <v>3.0136054421768708</v>
      </c>
      <c r="L69" s="58">
        <f>IFERROR((Octubre!L69+Noviembre!L69+Diciembre!L69) / $T$65,0)</f>
        <v>5.333333333333333</v>
      </c>
      <c r="N69" s="1169"/>
      <c r="O69" s="1170"/>
      <c r="P69" s="1171"/>
      <c r="Q69" s="1151"/>
      <c r="R69" s="1152"/>
      <c r="S69" s="1153"/>
      <c r="T69" s="972"/>
    </row>
    <row r="70" spans="1:20" x14ac:dyDescent="0.25">
      <c r="A70" s="56" t="s">
        <v>134</v>
      </c>
      <c r="B70" s="734">
        <f>Octubre!B70+Noviembre!B70+Diciembre!B70</f>
        <v>355</v>
      </c>
      <c r="C70" s="731">
        <f>Octubre!C70+Noviembre!C70+Diciembre!C70</f>
        <v>229</v>
      </c>
      <c r="D70" s="732">
        <f>Octubre!D70+Noviembre!D70+Diciembre!D70</f>
        <v>5</v>
      </c>
      <c r="E70" s="733">
        <f>Octubre!E70+Noviembre!E70+Diciembre!E70</f>
        <v>52</v>
      </c>
      <c r="F70" s="903">
        <f t="shared" si="2"/>
        <v>286</v>
      </c>
      <c r="G70" s="159">
        <f>Octubre!G70+Noviembre!G70+Diciembre!G70</f>
        <v>1859</v>
      </c>
      <c r="H70" s="159">
        <f>IFERROR((Octubre!H70+Noviembre!H70+Diciembre!H70)/ $T$65,0)</f>
        <v>29.666666666666668</v>
      </c>
      <c r="I70" s="986">
        <f t="shared" si="3"/>
        <v>2729.3333333333335</v>
      </c>
      <c r="J70" s="987">
        <f t="shared" si="4"/>
        <v>68.11187103077674</v>
      </c>
      <c r="K70" s="988">
        <f t="shared" si="5"/>
        <v>6.5</v>
      </c>
      <c r="L70" s="58">
        <f>IFERROR((Octubre!L70+Noviembre!L70+Diciembre!L70) / $T$65,0)</f>
        <v>23</v>
      </c>
      <c r="N70" s="1169"/>
      <c r="O70" s="1170"/>
      <c r="P70" s="1171"/>
      <c r="Q70" s="1151"/>
      <c r="R70" s="1152"/>
      <c r="S70" s="1153"/>
      <c r="T70" s="972"/>
    </row>
    <row r="71" spans="1:20" ht="15.75" thickBot="1" x14ac:dyDescent="0.3">
      <c r="A71" s="56" t="s">
        <v>135</v>
      </c>
      <c r="B71" s="734">
        <f>Octubre!B71+Noviembre!B71+Diciembre!B71</f>
        <v>0</v>
      </c>
      <c r="C71" s="731">
        <f>Octubre!C71+Noviembre!C71+Diciembre!C71</f>
        <v>0</v>
      </c>
      <c r="D71" s="732">
        <f>Octubre!D71+Noviembre!D71+Diciembre!D71</f>
        <v>0</v>
      </c>
      <c r="E71" s="733">
        <f>Octubre!E71+Noviembre!E71+Diciembre!E71</f>
        <v>0</v>
      </c>
      <c r="F71" s="903">
        <f t="shared" si="2"/>
        <v>0</v>
      </c>
      <c r="G71" s="159">
        <f>Octubre!G71+Noviembre!G71+Diciembre!G71</f>
        <v>0</v>
      </c>
      <c r="H71" s="159">
        <f>IFERROR((Octubre!H71+Noviembre!H71+Diciembre!H71)/ $T$65,0)</f>
        <v>0</v>
      </c>
      <c r="I71" s="986">
        <f t="shared" si="3"/>
        <v>0</v>
      </c>
      <c r="J71" s="987">
        <f t="shared" si="4"/>
        <v>0</v>
      </c>
      <c r="K71" s="988">
        <f t="shared" si="5"/>
        <v>0</v>
      </c>
      <c r="L71" s="58">
        <f>IFERROR((Octubre!L71+Noviembre!L71+Diciembre!L71) / $T$65,0)</f>
        <v>0</v>
      </c>
      <c r="N71" s="1172"/>
      <c r="O71" s="1173"/>
      <c r="P71" s="1174"/>
      <c r="Q71" s="1154"/>
      <c r="R71" s="1155"/>
      <c r="S71" s="1156"/>
      <c r="T71" s="972"/>
    </row>
    <row r="72" spans="1:20" ht="15.75" thickBot="1" x14ac:dyDescent="0.3">
      <c r="A72" s="56" t="s">
        <v>136</v>
      </c>
      <c r="B72" s="734">
        <f>Octubre!B72+Noviembre!B72+Diciembre!B72</f>
        <v>0</v>
      </c>
      <c r="C72" s="731">
        <f>Octubre!C72+Noviembre!C72+Diciembre!C72</f>
        <v>0</v>
      </c>
      <c r="D72" s="732">
        <f>Octubre!D72+Noviembre!D72+Diciembre!D72</f>
        <v>0</v>
      </c>
      <c r="E72" s="733">
        <f>Octubre!E72+Noviembre!E72+Diciembre!E72</f>
        <v>0</v>
      </c>
      <c r="F72" s="903">
        <f t="shared" si="2"/>
        <v>0</v>
      </c>
      <c r="G72" s="159">
        <f>Octubre!G72+Noviembre!G72+Diciembre!G72</f>
        <v>0</v>
      </c>
      <c r="H72" s="159">
        <f>IFERROR((Octubre!H72+Noviembre!H72+Diciembre!H72)/ $T$65,0)</f>
        <v>0</v>
      </c>
      <c r="I72" s="986">
        <f t="shared" si="3"/>
        <v>0</v>
      </c>
      <c r="J72" s="987">
        <f t="shared" si="4"/>
        <v>0</v>
      </c>
      <c r="K72" s="988">
        <f t="shared" si="5"/>
        <v>0</v>
      </c>
      <c r="L72" s="58">
        <f>IFERROR((Octubre!L72+Noviembre!L72+Diciembre!L72) / $T$65,0)</f>
        <v>0</v>
      </c>
      <c r="O72" s="939"/>
      <c r="T72" s="972"/>
    </row>
    <row r="73" spans="1:20" ht="15" customHeight="1" x14ac:dyDescent="0.25">
      <c r="A73" s="56" t="s">
        <v>137</v>
      </c>
      <c r="B73" s="734">
        <f>Octubre!B73+Noviembre!B73+Diciembre!B73</f>
        <v>0</v>
      </c>
      <c r="C73" s="731">
        <f>Octubre!C73+Noviembre!C73+Diciembre!C73</f>
        <v>0</v>
      </c>
      <c r="D73" s="732">
        <f>Octubre!D73+Noviembre!D73+Diciembre!D73</f>
        <v>0</v>
      </c>
      <c r="E73" s="733">
        <f>Octubre!E73+Noviembre!E73+Diciembre!E73</f>
        <v>0</v>
      </c>
      <c r="F73" s="903">
        <f t="shared" si="2"/>
        <v>0</v>
      </c>
      <c r="G73" s="159">
        <f>Octubre!G73+Noviembre!G73+Diciembre!G73</f>
        <v>0</v>
      </c>
      <c r="H73" s="159">
        <f>IFERROR((Octubre!H73+Noviembre!H73+Diciembre!H73)/ $T$65,0)</f>
        <v>0</v>
      </c>
      <c r="I73" s="986">
        <f t="shared" si="3"/>
        <v>0</v>
      </c>
      <c r="J73" s="987">
        <f t="shared" si="4"/>
        <v>0</v>
      </c>
      <c r="K73" s="988">
        <f t="shared" si="5"/>
        <v>0</v>
      </c>
      <c r="L73" s="58">
        <f>IFERROR((Octubre!L73+Noviembre!L73+Diciembre!L73) / $T$65,0)</f>
        <v>0</v>
      </c>
      <c r="N73" s="1148" t="s">
        <v>830</v>
      </c>
      <c r="O73" s="1149"/>
      <c r="P73" s="1150"/>
      <c r="Q73" s="1157" t="s">
        <v>834</v>
      </c>
      <c r="R73" s="1158"/>
      <c r="S73" s="1159"/>
      <c r="T73" s="972"/>
    </row>
    <row r="74" spans="1:20" x14ac:dyDescent="0.25">
      <c r="A74" s="56" t="s">
        <v>138</v>
      </c>
      <c r="B74" s="734">
        <f>Octubre!B74+Noviembre!B74+Diciembre!B74</f>
        <v>0</v>
      </c>
      <c r="C74" s="731">
        <f>Octubre!C74+Noviembre!C74+Diciembre!C74</f>
        <v>0</v>
      </c>
      <c r="D74" s="732">
        <f>Octubre!D74+Noviembre!D74+Diciembre!D74</f>
        <v>0</v>
      </c>
      <c r="E74" s="733">
        <f>Octubre!E74+Noviembre!E74+Diciembre!E74</f>
        <v>0</v>
      </c>
      <c r="F74" s="903">
        <f t="shared" si="2"/>
        <v>0</v>
      </c>
      <c r="G74" s="159">
        <f>Octubre!G74+Noviembre!G74+Diciembre!G74</f>
        <v>0</v>
      </c>
      <c r="H74" s="159">
        <f>IFERROR((Octubre!H74+Noviembre!H74+Diciembre!H74)/ $T$65,0)</f>
        <v>0</v>
      </c>
      <c r="I74" s="986">
        <f t="shared" si="3"/>
        <v>0</v>
      </c>
      <c r="J74" s="987">
        <f t="shared" si="4"/>
        <v>0</v>
      </c>
      <c r="K74" s="988">
        <f t="shared" si="5"/>
        <v>0</v>
      </c>
      <c r="L74" s="58">
        <f>IFERROR((Octubre!L74+Noviembre!L74+Diciembre!L74) / $T$65,0)</f>
        <v>0</v>
      </c>
      <c r="N74" s="1151"/>
      <c r="O74" s="1152"/>
      <c r="P74" s="1153"/>
      <c r="Q74" s="1160"/>
      <c r="R74" s="1161"/>
      <c r="S74" s="1162"/>
      <c r="T74" s="972"/>
    </row>
    <row r="75" spans="1:20" ht="15.75" thickBot="1" x14ac:dyDescent="0.3">
      <c r="A75" s="56" t="s">
        <v>139</v>
      </c>
      <c r="B75" s="734">
        <f>Octubre!B75+Noviembre!B75+Diciembre!B75</f>
        <v>0</v>
      </c>
      <c r="C75" s="731">
        <f>Octubre!C75+Noviembre!C75+Diciembre!C75</f>
        <v>0</v>
      </c>
      <c r="D75" s="732">
        <f>Octubre!D75+Noviembre!D75+Diciembre!D75</f>
        <v>0</v>
      </c>
      <c r="E75" s="733">
        <f>Octubre!E75+Noviembre!E75+Diciembre!E75</f>
        <v>0</v>
      </c>
      <c r="F75" s="903">
        <f t="shared" si="2"/>
        <v>0</v>
      </c>
      <c r="G75" s="159">
        <f>Octubre!G75+Noviembre!G75+Diciembre!G75</f>
        <v>0</v>
      </c>
      <c r="H75" s="159">
        <f>IFERROR((Octubre!H75+Noviembre!H75+Diciembre!H75)/ $T$65,0)</f>
        <v>0</v>
      </c>
      <c r="I75" s="986">
        <f t="shared" si="3"/>
        <v>0</v>
      </c>
      <c r="J75" s="987">
        <f t="shared" si="4"/>
        <v>0</v>
      </c>
      <c r="K75" s="988">
        <f t="shared" si="5"/>
        <v>0</v>
      </c>
      <c r="L75" s="58">
        <f>IFERROR((Octubre!L75+Noviembre!L75+Diciembre!L75) / $T$65,0)</f>
        <v>0</v>
      </c>
      <c r="N75" s="1154"/>
      <c r="O75" s="1155"/>
      <c r="P75" s="1156"/>
      <c r="Q75" s="1163"/>
      <c r="R75" s="1164"/>
      <c r="S75" s="1165"/>
      <c r="T75" s="972">
        <f>Octubre!$N$66</f>
        <v>31</v>
      </c>
    </row>
    <row r="76" spans="1:20" ht="15" customHeight="1" x14ac:dyDescent="0.25">
      <c r="A76" s="56" t="s">
        <v>140</v>
      </c>
      <c r="B76" s="734">
        <f>Octubre!B76+Noviembre!B76+Diciembre!B76</f>
        <v>377</v>
      </c>
      <c r="C76" s="731">
        <f>Octubre!C76+Noviembre!C76+Diciembre!C76</f>
        <v>308</v>
      </c>
      <c r="D76" s="732">
        <f>Octubre!D76+Noviembre!D76+Diciembre!D76</f>
        <v>1</v>
      </c>
      <c r="E76" s="733">
        <f>Octubre!E76+Noviembre!E76+Diciembre!E76</f>
        <v>27</v>
      </c>
      <c r="F76" s="903">
        <f t="shared" si="2"/>
        <v>336</v>
      </c>
      <c r="G76" s="159">
        <f>Octubre!G76+Noviembre!G76+Diciembre!G76</f>
        <v>1350</v>
      </c>
      <c r="H76" s="159">
        <f>IFERROR((Octubre!H76+Noviembre!H76+Diciembre!H76)/ $T$65,0)</f>
        <v>36.666666666666664</v>
      </c>
      <c r="I76" s="986">
        <f t="shared" si="3"/>
        <v>3373.333333333333</v>
      </c>
      <c r="J76" s="987">
        <f t="shared" si="4"/>
        <v>40.019762845849804</v>
      </c>
      <c r="K76" s="988">
        <f t="shared" si="5"/>
        <v>4.0178571428571432</v>
      </c>
      <c r="L76" s="58">
        <f>IFERROR((Octubre!L76+Noviembre!L76+Diciembre!L76) / $T$65,0)</f>
        <v>14</v>
      </c>
      <c r="N76" s="1169" t="s">
        <v>831</v>
      </c>
      <c r="O76" s="1170"/>
      <c r="P76" s="1171"/>
      <c r="T76" s="972">
        <f>Noviembre!$N$66</f>
        <v>30</v>
      </c>
    </row>
    <row r="77" spans="1:20" x14ac:dyDescent="0.25">
      <c r="A77" s="57" t="s">
        <v>141</v>
      </c>
      <c r="B77" s="734">
        <f>Octubre!B77+Noviembre!B77+Diciembre!B77</f>
        <v>0</v>
      </c>
      <c r="C77" s="731">
        <f>Octubre!C77+Noviembre!C77+Diciembre!C77</f>
        <v>0</v>
      </c>
      <c r="D77" s="732">
        <f>Octubre!D77+Noviembre!D77+Diciembre!D77</f>
        <v>0</v>
      </c>
      <c r="E77" s="733">
        <f>Octubre!E77+Noviembre!E77+Diciembre!E77</f>
        <v>0</v>
      </c>
      <c r="F77" s="903">
        <f t="shared" si="2"/>
        <v>0</v>
      </c>
      <c r="G77" s="159">
        <f>Octubre!G77+Noviembre!G77+Diciembre!G77</f>
        <v>0</v>
      </c>
      <c r="H77" s="159">
        <f>IFERROR((Octubre!H77+Noviembre!H77+Diciembre!H77)/ $T$65,0)</f>
        <v>0</v>
      </c>
      <c r="I77" s="986">
        <f t="shared" si="3"/>
        <v>0</v>
      </c>
      <c r="J77" s="987">
        <f t="shared" si="4"/>
        <v>0</v>
      </c>
      <c r="K77" s="988">
        <f t="shared" si="5"/>
        <v>0</v>
      </c>
      <c r="L77" s="58">
        <f>IFERROR((Octubre!L77+Noviembre!L77+Diciembre!L77) / $T$65,0)</f>
        <v>0</v>
      </c>
      <c r="N77" s="1169"/>
      <c r="O77" s="1170"/>
      <c r="P77" s="1171"/>
      <c r="T77" s="972">
        <f>Diciembre!$N$66</f>
        <v>31</v>
      </c>
    </row>
    <row r="78" spans="1:20" x14ac:dyDescent="0.25">
      <c r="A78" s="56" t="s">
        <v>142</v>
      </c>
      <c r="B78" s="734">
        <f>Octubre!B78+Noviembre!B78+Diciembre!B78</f>
        <v>53</v>
      </c>
      <c r="C78" s="731">
        <f>Octubre!C78+Noviembre!C78+Diciembre!C78</f>
        <v>50</v>
      </c>
      <c r="D78" s="732">
        <f>Octubre!D78+Noviembre!D78+Diciembre!D78</f>
        <v>0</v>
      </c>
      <c r="E78" s="733">
        <f>Octubre!E78+Noviembre!E78+Diciembre!E78</f>
        <v>0</v>
      </c>
      <c r="F78" s="903">
        <f t="shared" si="2"/>
        <v>50</v>
      </c>
      <c r="G78" s="159">
        <f>Octubre!G78+Noviembre!G78+Diciembre!G78</f>
        <v>583</v>
      </c>
      <c r="H78" s="159">
        <f>IFERROR((Octubre!H78+Noviembre!H78+Diciembre!H78)/ $T$65,0)</f>
        <v>1</v>
      </c>
      <c r="I78" s="986">
        <f t="shared" si="3"/>
        <v>92</v>
      </c>
      <c r="J78" s="987">
        <f t="shared" si="4"/>
        <v>633.69565217391312</v>
      </c>
      <c r="K78" s="988">
        <f t="shared" si="5"/>
        <v>11.66</v>
      </c>
      <c r="L78" s="58">
        <f>IFERROR((Octubre!L78+Noviembre!L78+Diciembre!L78) / $T$65,0)</f>
        <v>1</v>
      </c>
      <c r="N78" s="1169"/>
      <c r="O78" s="1170"/>
      <c r="P78" s="1171"/>
      <c r="T78" s="972"/>
    </row>
    <row r="79" spans="1:20" ht="15.75" thickBot="1" x14ac:dyDescent="0.3">
      <c r="A79" s="56" t="s">
        <v>143</v>
      </c>
      <c r="B79" s="734">
        <f>Octubre!B79+Noviembre!B79+Diciembre!B79</f>
        <v>6</v>
      </c>
      <c r="C79" s="731">
        <f>Octubre!C79+Noviembre!C79+Diciembre!C79</f>
        <v>5</v>
      </c>
      <c r="D79" s="732">
        <f>Octubre!D79+Noviembre!D79+Diciembre!D79</f>
        <v>0</v>
      </c>
      <c r="E79" s="733">
        <f>Octubre!E79+Noviembre!E79+Diciembre!E79</f>
        <v>0</v>
      </c>
      <c r="F79" s="903">
        <f t="shared" si="2"/>
        <v>5</v>
      </c>
      <c r="G79" s="159">
        <f>Octubre!G79+Noviembre!G79+Diciembre!G79</f>
        <v>8</v>
      </c>
      <c r="H79" s="159">
        <f>IFERROR((Octubre!H79+Noviembre!H79+Diciembre!H79)/ $T$65,0)</f>
        <v>0.66666666666666663</v>
      </c>
      <c r="I79" s="986">
        <f t="shared" si="3"/>
        <v>61.333333333333329</v>
      </c>
      <c r="J79" s="987">
        <f t="shared" si="4"/>
        <v>13.043478260869565</v>
      </c>
      <c r="K79" s="988">
        <f t="shared" si="5"/>
        <v>1.6</v>
      </c>
      <c r="L79" s="58">
        <f>IFERROR((Octubre!L79+Noviembre!L79+Diciembre!L79) / $T$65,0)</f>
        <v>0.33333333333333331</v>
      </c>
      <c r="N79" s="1172"/>
      <c r="O79" s="1173"/>
      <c r="P79" s="1174"/>
    </row>
    <row r="80" spans="1:20" ht="15" customHeight="1" x14ac:dyDescent="0.25">
      <c r="A80" s="56" t="s">
        <v>144</v>
      </c>
      <c r="B80" s="734">
        <f>Octubre!B80+Noviembre!B80+Diciembre!B80</f>
        <v>5</v>
      </c>
      <c r="C80" s="731">
        <f>Octubre!C80+Noviembre!C80+Diciembre!C80</f>
        <v>4</v>
      </c>
      <c r="D80" s="732">
        <f>Octubre!D80+Noviembre!D80+Diciembre!D80</f>
        <v>0</v>
      </c>
      <c r="E80" s="733">
        <f>Octubre!E80+Noviembre!E80+Diciembre!E80</f>
        <v>0</v>
      </c>
      <c r="F80" s="903">
        <f t="shared" si="2"/>
        <v>4</v>
      </c>
      <c r="G80" s="159">
        <f>Octubre!G80+Noviembre!G80+Diciembre!G80</f>
        <v>36</v>
      </c>
      <c r="H80" s="159">
        <f>IFERROR((Octubre!H80+Noviembre!H80+Diciembre!H80)/ $T$65,0)</f>
        <v>0.66666666666666663</v>
      </c>
      <c r="I80" s="986">
        <f t="shared" si="3"/>
        <v>61.333333333333329</v>
      </c>
      <c r="J80" s="987">
        <f t="shared" si="4"/>
        <v>58.695652173913047</v>
      </c>
      <c r="K80" s="988">
        <f t="shared" si="5"/>
        <v>9</v>
      </c>
      <c r="L80" s="58">
        <f>IFERROR((Octubre!L80+Noviembre!L80+Diciembre!L80) / $T$65,0)</f>
        <v>0.33333333333333331</v>
      </c>
      <c r="N80" s="1148" t="s">
        <v>832</v>
      </c>
      <c r="O80" s="1149"/>
      <c r="P80" s="1150"/>
    </row>
    <row r="81" spans="1:18" x14ac:dyDescent="0.25">
      <c r="A81" s="56" t="s">
        <v>145</v>
      </c>
      <c r="B81" s="734">
        <f>Octubre!B81+Noviembre!B81+Diciembre!B81</f>
        <v>0</v>
      </c>
      <c r="C81" s="731">
        <f>Octubre!C81+Noviembre!C81+Diciembre!C81</f>
        <v>0</v>
      </c>
      <c r="D81" s="732">
        <f>Octubre!D81+Noviembre!D81+Diciembre!D81</f>
        <v>0</v>
      </c>
      <c r="E81" s="733">
        <f>Octubre!E81+Noviembre!E81+Diciembre!E81</f>
        <v>0</v>
      </c>
      <c r="F81" s="903">
        <f t="shared" si="2"/>
        <v>0</v>
      </c>
      <c r="G81" s="159">
        <f>Octubre!G81+Noviembre!G81+Diciembre!G81</f>
        <v>0</v>
      </c>
      <c r="H81" s="159">
        <f>IFERROR((Octubre!H81+Noviembre!H81+Diciembre!H81)/ $T$65,0)</f>
        <v>0</v>
      </c>
      <c r="I81" s="986">
        <f t="shared" si="3"/>
        <v>0</v>
      </c>
      <c r="J81" s="987">
        <f t="shared" si="4"/>
        <v>0</v>
      </c>
      <c r="K81" s="988">
        <f t="shared" si="5"/>
        <v>0</v>
      </c>
      <c r="L81" s="58">
        <f>IFERROR((Octubre!L81+Noviembre!L81+Diciembre!L81) / $T$65,0)</f>
        <v>0</v>
      </c>
      <c r="N81" s="1151"/>
      <c r="O81" s="1152"/>
      <c r="P81" s="1153"/>
    </row>
    <row r="82" spans="1:18" x14ac:dyDescent="0.25">
      <c r="A82" s="56" t="s">
        <v>146</v>
      </c>
      <c r="B82" s="734">
        <f>Octubre!B82+Noviembre!B82+Diciembre!B82</f>
        <v>159</v>
      </c>
      <c r="C82" s="731">
        <f>Octubre!C82+Noviembre!C82+Diciembre!C82</f>
        <v>128</v>
      </c>
      <c r="D82" s="732">
        <f>Octubre!D82+Noviembre!D82+Diciembre!D82</f>
        <v>0</v>
      </c>
      <c r="E82" s="733">
        <f>Octubre!E82+Noviembre!E82+Diciembre!E82</f>
        <v>24</v>
      </c>
      <c r="F82" s="903">
        <f t="shared" si="2"/>
        <v>152</v>
      </c>
      <c r="G82" s="159">
        <f>Octubre!G82+Noviembre!G82+Diciembre!G82</f>
        <v>887</v>
      </c>
      <c r="H82" s="159">
        <f>IFERROR((Octubre!H82+Noviembre!H82+Diciembre!H82)/ $T$65,0)</f>
        <v>3</v>
      </c>
      <c r="I82" s="986">
        <f t="shared" si="3"/>
        <v>276</v>
      </c>
      <c r="J82" s="987">
        <f t="shared" si="4"/>
        <v>321.37681159420288</v>
      </c>
      <c r="K82" s="988">
        <f t="shared" si="5"/>
        <v>5.8355263157894735</v>
      </c>
      <c r="L82" s="58">
        <f>IFERROR((Octubre!L82+Noviembre!L82+Diciembre!L82) / $T$65,0)</f>
        <v>2.3333333333333335</v>
      </c>
      <c r="N82" s="1151"/>
      <c r="O82" s="1152"/>
      <c r="P82" s="1153"/>
    </row>
    <row r="83" spans="1:18" ht="15.75" thickBot="1" x14ac:dyDescent="0.3">
      <c r="A83" s="56" t="s">
        <v>147</v>
      </c>
      <c r="B83" s="734">
        <f>Octubre!B83+Noviembre!B83+Diciembre!B83</f>
        <v>29</v>
      </c>
      <c r="C83" s="731">
        <f>Octubre!C83+Noviembre!C83+Diciembre!C83</f>
        <v>24</v>
      </c>
      <c r="D83" s="732">
        <f>Octubre!D83+Noviembre!D83+Diciembre!D83</f>
        <v>0</v>
      </c>
      <c r="E83" s="733">
        <f>Octubre!E83+Noviembre!E83+Diciembre!E83</f>
        <v>0</v>
      </c>
      <c r="F83" s="903">
        <f t="shared" si="2"/>
        <v>24</v>
      </c>
      <c r="G83" s="159">
        <f>Octubre!G83+Noviembre!G83+Diciembre!G83</f>
        <v>172</v>
      </c>
      <c r="H83" s="159">
        <f>IFERROR((Octubre!H83+Noviembre!H83+Diciembre!H83)/ $T$65,0)</f>
        <v>6</v>
      </c>
      <c r="I83" s="986">
        <f t="shared" si="3"/>
        <v>552</v>
      </c>
      <c r="J83" s="987">
        <f t="shared" si="4"/>
        <v>31.159420289855071</v>
      </c>
      <c r="K83" s="988">
        <f t="shared" si="5"/>
        <v>7.166666666666667</v>
      </c>
      <c r="L83" s="58">
        <f>IFERROR((Octubre!L83+Noviembre!L83+Diciembre!L83) / $T$65,0)</f>
        <v>1.6666666666666667</v>
      </c>
      <c r="N83" s="1154"/>
      <c r="O83" s="1155"/>
      <c r="P83" s="1156"/>
    </row>
    <row r="84" spans="1:18" x14ac:dyDescent="0.25">
      <c r="A84" s="56" t="s">
        <v>148</v>
      </c>
      <c r="B84" s="734">
        <f>Octubre!B84+Noviembre!B84+Diciembre!B84</f>
        <v>109</v>
      </c>
      <c r="C84" s="731">
        <f>Octubre!C84+Noviembre!C84+Diciembre!C84</f>
        <v>37</v>
      </c>
      <c r="D84" s="732">
        <f>Octubre!D84+Noviembre!D84+Diciembre!D84</f>
        <v>1</v>
      </c>
      <c r="E84" s="733">
        <f>Octubre!E84+Noviembre!E84+Diciembre!E84</f>
        <v>53</v>
      </c>
      <c r="F84" s="903">
        <f t="shared" si="2"/>
        <v>91</v>
      </c>
      <c r="G84" s="159">
        <f>Octubre!G84+Noviembre!G84+Diciembre!G84</f>
        <v>349</v>
      </c>
      <c r="H84" s="159">
        <f>IFERROR((Octubre!H84+Noviembre!H84+Diciembre!H84)/ $T$65,0)</f>
        <v>11</v>
      </c>
      <c r="I84" s="986">
        <f t="shared" si="3"/>
        <v>1012</v>
      </c>
      <c r="J84" s="987">
        <f t="shared" si="4"/>
        <v>34.48616600790514</v>
      </c>
      <c r="K84" s="988">
        <f t="shared" si="5"/>
        <v>3.8351648351648353</v>
      </c>
      <c r="L84" s="58">
        <f>IFERROR((Octubre!L84+Noviembre!L84+Diciembre!L84) / $T$65,0)</f>
        <v>6</v>
      </c>
    </row>
    <row r="85" spans="1:18" x14ac:dyDescent="0.25">
      <c r="A85" s="56" t="s">
        <v>149</v>
      </c>
      <c r="B85" s="734">
        <f>Octubre!B85+Noviembre!B85+Diciembre!B85</f>
        <v>143</v>
      </c>
      <c r="C85" s="731">
        <f>Octubre!C85+Noviembre!C85+Diciembre!C85</f>
        <v>93</v>
      </c>
      <c r="D85" s="732">
        <f>Octubre!D85+Noviembre!D85+Diciembre!D85</f>
        <v>3</v>
      </c>
      <c r="E85" s="733">
        <f>Octubre!E85+Noviembre!E85+Diciembre!E85</f>
        <v>3</v>
      </c>
      <c r="F85" s="903">
        <f t="shared" si="2"/>
        <v>99</v>
      </c>
      <c r="G85" s="159">
        <f>Octubre!G85+Noviembre!G85+Diciembre!G85</f>
        <v>626</v>
      </c>
      <c r="H85" s="159">
        <f>IFERROR((Octubre!H85+Noviembre!H85+Diciembre!H85)/ $T$65,0)</f>
        <v>14.333333333333334</v>
      </c>
      <c r="I85" s="986">
        <f t="shared" si="3"/>
        <v>1318.6666666666667</v>
      </c>
      <c r="J85" s="987">
        <f t="shared" si="4"/>
        <v>47.47219413549039</v>
      </c>
      <c r="K85" s="988">
        <f t="shared" si="5"/>
        <v>6.3232323232323235</v>
      </c>
      <c r="L85" s="58">
        <f>IFERROR((Octubre!L85+Noviembre!L85+Diciembre!L85) / $T$65,0)</f>
        <v>14.666666666666666</v>
      </c>
    </row>
    <row r="86" spans="1:18" ht="15.75" thickBot="1" x14ac:dyDescent="0.3">
      <c r="A86" s="904" t="s">
        <v>6</v>
      </c>
      <c r="B86" s="960">
        <f t="shared" ref="B86:I86" si="6">SUM(B66:B85)</f>
        <v>2129</v>
      </c>
      <c r="C86" s="961">
        <f t="shared" si="6"/>
        <v>1702</v>
      </c>
      <c r="D86" s="962">
        <f t="shared" si="6"/>
        <v>11</v>
      </c>
      <c r="E86" s="962">
        <f t="shared" si="6"/>
        <v>161</v>
      </c>
      <c r="F86" s="962">
        <f t="shared" si="6"/>
        <v>1874</v>
      </c>
      <c r="G86" s="963">
        <f t="shared" si="6"/>
        <v>9014</v>
      </c>
      <c r="H86" s="959">
        <f t="shared" si="6"/>
        <v>152.33333333333334</v>
      </c>
      <c r="I86" s="962">
        <f t="shared" si="6"/>
        <v>14014.666666666666</v>
      </c>
      <c r="J86" s="959">
        <f>IFERROR(SUM(G86/I86)*100,0)</f>
        <v>64.318333174769293</v>
      </c>
      <c r="K86" s="959">
        <f t="shared" si="5"/>
        <v>4.8100320170757733</v>
      </c>
      <c r="L86" s="990">
        <f>SUM(L66:L85)</f>
        <v>85.333333333333343</v>
      </c>
    </row>
    <row r="87" spans="1:18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838" t="s">
        <v>735</v>
      </c>
      <c r="B89" s="1839"/>
      <c r="C89" s="1868" t="s">
        <v>733</v>
      </c>
      <c r="D89" s="1869"/>
      <c r="E89" s="1869"/>
      <c r="F89" s="1869"/>
      <c r="G89" s="1869"/>
      <c r="H89" s="1869"/>
      <c r="I89" s="1869"/>
      <c r="J89" s="1870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866"/>
      <c r="B90" s="1867"/>
      <c r="C90" s="905" t="s">
        <v>161</v>
      </c>
      <c r="D90" s="906" t="s">
        <v>49</v>
      </c>
      <c r="E90" s="906" t="s">
        <v>50</v>
      </c>
      <c r="F90" s="906" t="s">
        <v>51</v>
      </c>
      <c r="G90" s="906" t="s">
        <v>52</v>
      </c>
      <c r="H90" s="906" t="s">
        <v>53</v>
      </c>
      <c r="I90" s="907" t="s">
        <v>54</v>
      </c>
      <c r="J90" s="908" t="s">
        <v>162</v>
      </c>
      <c r="K90" s="909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863" t="s">
        <v>41</v>
      </c>
      <c r="B91" s="72" t="s">
        <v>731</v>
      </c>
      <c r="C91" s="736">
        <f>Octubre!C91+Noviembre!C91+Diciembre!C91</f>
        <v>1</v>
      </c>
      <c r="D91" s="737">
        <f>Octubre!D91+Noviembre!D91+Diciembre!D91</f>
        <v>58</v>
      </c>
      <c r="E91" s="737">
        <f>Octubre!E91+Noviembre!E91+Diciembre!E91</f>
        <v>48</v>
      </c>
      <c r="F91" s="737">
        <f>Octubre!F91+Noviembre!F91+Diciembre!F91</f>
        <v>45</v>
      </c>
      <c r="G91" s="737">
        <f>Octubre!G91+Noviembre!G91+Diciembre!G91</f>
        <v>24</v>
      </c>
      <c r="H91" s="737">
        <f>Octubre!H91+Noviembre!H91+Diciembre!H91</f>
        <v>11</v>
      </c>
      <c r="I91" s="737">
        <f>Octubre!I91+Noviembre!I91+Diciembre!I91</f>
        <v>4</v>
      </c>
      <c r="J91" s="738">
        <f>Octubre!J91+Noviembre!J91+Diciembre!J91</f>
        <v>0</v>
      </c>
      <c r="K91" s="910">
        <f t="shared" ref="K91:K99" si="7">SUM(J91+I91+H91+G91+F91+E91+D91+C91)</f>
        <v>191</v>
      </c>
      <c r="L91" s="6"/>
      <c r="M91" s="6"/>
      <c r="N91" s="6"/>
      <c r="O91" s="6"/>
      <c r="P91" s="6"/>
      <c r="Q91" s="6"/>
      <c r="R91" s="6"/>
    </row>
    <row r="92" spans="1:18" x14ac:dyDescent="0.25">
      <c r="A92" s="1864"/>
      <c r="B92" s="68" t="s">
        <v>730</v>
      </c>
      <c r="C92" s="739">
        <f>Octubre!C92+Noviembre!C92+Diciembre!C92</f>
        <v>3</v>
      </c>
      <c r="D92" s="740">
        <f>Octubre!D92+Noviembre!D92+Diciembre!D92</f>
        <v>57</v>
      </c>
      <c r="E92" s="740">
        <f>Octubre!E92+Noviembre!E92+Diciembre!E92</f>
        <v>76</v>
      </c>
      <c r="F92" s="740">
        <f>Octubre!F92+Noviembre!F92+Diciembre!F92</f>
        <v>61</v>
      </c>
      <c r="G92" s="740">
        <f>Octubre!G92+Noviembre!G92+Diciembre!G92</f>
        <v>46</v>
      </c>
      <c r="H92" s="740">
        <f>Octubre!H92+Noviembre!H92+Diciembre!H92</f>
        <v>15</v>
      </c>
      <c r="I92" s="740">
        <f>Octubre!I92+Noviembre!I92+Diciembre!I92</f>
        <v>2</v>
      </c>
      <c r="J92" s="741">
        <f>Octubre!J92+Noviembre!J92+Diciembre!J92</f>
        <v>0</v>
      </c>
      <c r="K92" s="911">
        <f t="shared" si="7"/>
        <v>260</v>
      </c>
    </row>
    <row r="93" spans="1:18" ht="15.75" thickBot="1" x14ac:dyDescent="0.3">
      <c r="A93" s="1865"/>
      <c r="B93" s="914" t="s">
        <v>6</v>
      </c>
      <c r="C93" s="915">
        <f t="shared" ref="C93:J93" si="8">SUM(C91+C92)</f>
        <v>4</v>
      </c>
      <c r="D93" s="916">
        <f t="shared" si="8"/>
        <v>115</v>
      </c>
      <c r="E93" s="916">
        <f t="shared" si="8"/>
        <v>124</v>
      </c>
      <c r="F93" s="916">
        <f t="shared" si="8"/>
        <v>106</v>
      </c>
      <c r="G93" s="916">
        <f t="shared" si="8"/>
        <v>70</v>
      </c>
      <c r="H93" s="916">
        <f t="shared" si="8"/>
        <v>26</v>
      </c>
      <c r="I93" s="916">
        <f t="shared" si="8"/>
        <v>6</v>
      </c>
      <c r="J93" s="917">
        <f t="shared" si="8"/>
        <v>0</v>
      </c>
      <c r="K93" s="912">
        <f t="shared" si="7"/>
        <v>451</v>
      </c>
    </row>
    <row r="94" spans="1:18" ht="15.75" thickBot="1" x14ac:dyDescent="0.3">
      <c r="A94" s="141"/>
      <c r="B94" s="133" t="s">
        <v>729</v>
      </c>
      <c r="C94" s="742">
        <f>Octubre!C94+Noviembre!C94+Diciembre!C94</f>
        <v>0</v>
      </c>
      <c r="D94" s="743">
        <f>Octubre!D94+Noviembre!D94+Diciembre!D94</f>
        <v>1</v>
      </c>
      <c r="E94" s="743">
        <f>Octubre!E94+Noviembre!E94+Diciembre!E94</f>
        <v>1</v>
      </c>
      <c r="F94" s="743">
        <f>Octubre!F94+Noviembre!F94+Diciembre!F94</f>
        <v>0</v>
      </c>
      <c r="G94" s="743">
        <f>Octubre!G94+Noviembre!G94+Diciembre!G94</f>
        <v>1</v>
      </c>
      <c r="H94" s="743">
        <f>Octubre!H94+Noviembre!H94+Diciembre!H94</f>
        <v>0</v>
      </c>
      <c r="I94" s="743">
        <f>Octubre!I94+Noviembre!I94+Diciembre!I94</f>
        <v>0</v>
      </c>
      <c r="J94" s="744">
        <f>Octubre!J94+Noviembre!J94+Diciembre!J94</f>
        <v>0</v>
      </c>
      <c r="K94" s="913">
        <f t="shared" si="7"/>
        <v>3</v>
      </c>
    </row>
    <row r="95" spans="1:18" x14ac:dyDescent="0.25">
      <c r="A95" s="1854" t="s">
        <v>55</v>
      </c>
      <c r="B95" s="60" t="s">
        <v>728</v>
      </c>
      <c r="C95" s="736">
        <f>Octubre!C95+Noviembre!C95+Diciembre!C95</f>
        <v>4</v>
      </c>
      <c r="D95" s="737">
        <f>Octubre!D95+Noviembre!D95+Diciembre!D95</f>
        <v>113</v>
      </c>
      <c r="E95" s="737">
        <f>Octubre!E95+Noviembre!E95+Diciembre!E95</f>
        <v>124</v>
      </c>
      <c r="F95" s="737">
        <f>Octubre!F95+Noviembre!F95+Diciembre!F95</f>
        <v>103</v>
      </c>
      <c r="G95" s="737">
        <f>Octubre!G95+Noviembre!G95+Diciembre!G95</f>
        <v>70</v>
      </c>
      <c r="H95" s="737">
        <f>Octubre!H95+Noviembre!H95+Diciembre!H95</f>
        <v>26</v>
      </c>
      <c r="I95" s="737">
        <f>Octubre!I95+Noviembre!I95+Diciembre!I95</f>
        <v>6</v>
      </c>
      <c r="J95" s="738">
        <f>Octubre!J95+Noviembre!J95+Diciembre!J95</f>
        <v>0</v>
      </c>
      <c r="K95" s="910">
        <f t="shared" si="7"/>
        <v>446</v>
      </c>
    </row>
    <row r="96" spans="1:18" x14ac:dyDescent="0.25">
      <c r="A96" s="1855"/>
      <c r="B96" s="131" t="s">
        <v>727</v>
      </c>
      <c r="C96" s="739">
        <f>Octubre!C96+Noviembre!C96+Diciembre!C96</f>
        <v>0</v>
      </c>
      <c r="D96" s="740">
        <f>Octubre!D96+Noviembre!D96+Diciembre!D96</f>
        <v>2</v>
      </c>
      <c r="E96" s="740">
        <f>Octubre!E96+Noviembre!E96+Diciembre!E96</f>
        <v>1</v>
      </c>
      <c r="F96" s="740">
        <f>Octubre!F96+Noviembre!F96+Diciembre!F96</f>
        <v>3</v>
      </c>
      <c r="G96" s="740">
        <f>Octubre!G96+Noviembre!G96+Diciembre!G96</f>
        <v>1</v>
      </c>
      <c r="H96" s="740">
        <f>Octubre!H96+Noviembre!H96+Diciembre!H96</f>
        <v>0</v>
      </c>
      <c r="I96" s="740">
        <f>Octubre!I96+Noviembre!I96+Diciembre!I96</f>
        <v>0</v>
      </c>
      <c r="J96" s="741">
        <f>Octubre!J96+Noviembre!J96+Diciembre!J96</f>
        <v>0</v>
      </c>
      <c r="K96" s="911">
        <f t="shared" si="7"/>
        <v>7</v>
      </c>
    </row>
    <row r="97" spans="1:18" ht="15.75" thickBot="1" x14ac:dyDescent="0.3">
      <c r="A97" s="1856"/>
      <c r="B97" s="918" t="s">
        <v>6</v>
      </c>
      <c r="C97" s="919">
        <f>C96+C95</f>
        <v>4</v>
      </c>
      <c r="D97" s="920">
        <f t="shared" ref="D97:J97" si="9">D96+D95</f>
        <v>115</v>
      </c>
      <c r="E97" s="920">
        <f t="shared" si="9"/>
        <v>125</v>
      </c>
      <c r="F97" s="920">
        <f t="shared" si="9"/>
        <v>106</v>
      </c>
      <c r="G97" s="920">
        <f t="shared" si="9"/>
        <v>71</v>
      </c>
      <c r="H97" s="920">
        <f t="shared" si="9"/>
        <v>26</v>
      </c>
      <c r="I97" s="920">
        <f t="shared" si="9"/>
        <v>6</v>
      </c>
      <c r="J97" s="921">
        <f t="shared" si="9"/>
        <v>0</v>
      </c>
      <c r="K97" s="912">
        <f t="shared" si="7"/>
        <v>453</v>
      </c>
      <c r="R97" s="18"/>
    </row>
    <row r="98" spans="1:18" x14ac:dyDescent="0.25">
      <c r="A98" s="75"/>
      <c r="B98" s="72" t="s">
        <v>726</v>
      </c>
      <c r="C98" s="736">
        <f>Octubre!C98+Noviembre!C98+Diciembre!C98</f>
        <v>2</v>
      </c>
      <c r="D98" s="737">
        <f>Octubre!D98+Noviembre!D98+Diciembre!D98</f>
        <v>10</v>
      </c>
      <c r="E98" s="737">
        <f>Octubre!E98+Noviembre!E98+Diciembre!E98</f>
        <v>29</v>
      </c>
      <c r="F98" s="737">
        <f>Octubre!F98+Noviembre!F98+Diciembre!F98</f>
        <v>24</v>
      </c>
      <c r="G98" s="737">
        <f>Octubre!G98+Noviembre!G98+Diciembre!G98</f>
        <v>19</v>
      </c>
      <c r="H98" s="737">
        <f>Octubre!H98+Noviembre!H98+Diciembre!H98</f>
        <v>6</v>
      </c>
      <c r="I98" s="737">
        <f>Octubre!I98+Noviembre!I98+Diciembre!I98</f>
        <v>0</v>
      </c>
      <c r="J98" s="738">
        <f>Octubre!J98+Noviembre!J98+Diciembre!J98</f>
        <v>1</v>
      </c>
      <c r="K98" s="910">
        <f t="shared" si="7"/>
        <v>91</v>
      </c>
    </row>
    <row r="99" spans="1:18" ht="15.75" thickBot="1" x14ac:dyDescent="0.3">
      <c r="A99" s="76"/>
      <c r="B99" s="77" t="s">
        <v>732</v>
      </c>
      <c r="C99" s="745">
        <f>Octubre!C99+Noviembre!C99+Diciembre!C99</f>
        <v>0</v>
      </c>
      <c r="D99" s="746">
        <f>Octubre!D99+Noviembre!D99+Diciembre!D99</f>
        <v>7</v>
      </c>
      <c r="E99" s="746">
        <f>Octubre!E99+Noviembre!E99+Diciembre!E99</f>
        <v>15</v>
      </c>
      <c r="F99" s="746">
        <f>Octubre!F99+Noviembre!F99+Diciembre!F99</f>
        <v>6</v>
      </c>
      <c r="G99" s="746">
        <f>Octubre!G99+Noviembre!G99+Diciembre!G99</f>
        <v>8</v>
      </c>
      <c r="H99" s="746">
        <f>Octubre!H99+Noviembre!H99+Diciembre!H99</f>
        <v>2</v>
      </c>
      <c r="I99" s="746">
        <f>Octubre!I99+Noviembre!I99+Diciembre!I99</f>
        <v>0</v>
      </c>
      <c r="J99" s="747">
        <f>Octubre!J99+Noviembre!J99+Diciembre!J99</f>
        <v>0</v>
      </c>
      <c r="K99" s="912">
        <f t="shared" si="7"/>
        <v>38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29" t="s">
        <v>57</v>
      </c>
      <c r="B102" s="1030"/>
      <c r="C102" s="1030"/>
      <c r="D102" s="1030"/>
      <c r="E102" s="1030"/>
      <c r="F102" s="1689">
        <f>Octubre!F102+Noviembre!F102+Diciembre!F102</f>
        <v>0</v>
      </c>
      <c r="G102" s="1690">
        <f>Octubre!G102+Noviembre!G102+Diciembre!G102</f>
        <v>0</v>
      </c>
      <c r="H102" s="54"/>
      <c r="I102" s="54"/>
      <c r="J102" s="54"/>
      <c r="K102" s="54"/>
      <c r="L102" s="54"/>
      <c r="M102" s="6"/>
    </row>
    <row r="103" spans="1:18" x14ac:dyDescent="0.25">
      <c r="A103" s="1029" t="s">
        <v>58</v>
      </c>
      <c r="B103" s="1030"/>
      <c r="C103" s="1030"/>
      <c r="D103" s="1030"/>
      <c r="E103" s="1030"/>
      <c r="F103" s="1689">
        <f>Octubre!F103+Noviembre!F103+Diciembre!F103</f>
        <v>0</v>
      </c>
      <c r="G103" s="1690">
        <f>Octubre!G103+Noviembre!G103+Diciembre!G103</f>
        <v>0</v>
      </c>
      <c r="H103" s="54"/>
      <c r="I103" s="54"/>
      <c r="J103" s="54"/>
      <c r="K103" s="54"/>
      <c r="L103" s="54"/>
      <c r="M103" s="6"/>
    </row>
    <row r="104" spans="1:18" x14ac:dyDescent="0.25">
      <c r="A104" s="1029" t="s">
        <v>59</v>
      </c>
      <c r="B104" s="1030"/>
      <c r="C104" s="1030"/>
      <c r="D104" s="1030"/>
      <c r="E104" s="1030"/>
      <c r="F104" s="1689">
        <f>Octubre!F104+Noviembre!F104+Diciembre!F104</f>
        <v>0</v>
      </c>
      <c r="G104" s="1690">
        <f>Octubre!G104+Noviembre!G104+Diciembre!G104</f>
        <v>0</v>
      </c>
      <c r="H104" s="54"/>
      <c r="I104" s="54"/>
      <c r="J104" s="54"/>
      <c r="K104" s="54"/>
      <c r="L104" s="54"/>
      <c r="M104" s="6"/>
    </row>
    <row r="105" spans="1:18" x14ac:dyDescent="0.25">
      <c r="A105" s="1029" t="s">
        <v>60</v>
      </c>
      <c r="B105" s="1030"/>
      <c r="C105" s="1030"/>
      <c r="D105" s="1030"/>
      <c r="E105" s="1030"/>
      <c r="F105" s="1691">
        <f>Octubre!F105+Noviembre!F105+Diciembre!F105</f>
        <v>0</v>
      </c>
      <c r="G105" s="1692">
        <f>Octubre!G105+Noviembre!G105+Diciembre!G105</f>
        <v>0</v>
      </c>
      <c r="H105" s="54"/>
      <c r="I105" s="54"/>
      <c r="J105" s="54"/>
      <c r="K105" s="54"/>
      <c r="L105" s="54"/>
      <c r="M105" s="6"/>
    </row>
    <row r="106" spans="1:18" x14ac:dyDescent="0.25">
      <c r="A106" s="1029" t="s">
        <v>61</v>
      </c>
      <c r="B106" s="1030"/>
      <c r="C106" s="1030"/>
      <c r="D106" s="1030"/>
      <c r="E106" s="1030"/>
      <c r="F106" s="1691">
        <f>Octubre!F106+Noviembre!F106+Diciembre!F106</f>
        <v>0</v>
      </c>
      <c r="G106" s="1692">
        <f>Octubre!G106+Noviembre!G106+Diciembre!G106</f>
        <v>0</v>
      </c>
      <c r="H106" s="54"/>
      <c r="I106" s="54"/>
      <c r="J106" s="54"/>
      <c r="K106" s="54"/>
      <c r="L106" s="54"/>
      <c r="M106" s="6"/>
    </row>
    <row r="107" spans="1:18" x14ac:dyDescent="0.25">
      <c r="A107" s="1871" t="s">
        <v>62</v>
      </c>
      <c r="B107" s="1872"/>
      <c r="C107" s="1872"/>
      <c r="D107" s="1872"/>
      <c r="E107" s="1872"/>
      <c r="F107" s="1873">
        <f>SUM(F105+F106)</f>
        <v>0</v>
      </c>
      <c r="G107" s="1874"/>
      <c r="H107" s="47"/>
      <c r="I107" s="47"/>
      <c r="J107" s="47"/>
      <c r="K107" s="47"/>
      <c r="L107" s="47"/>
      <c r="M107" s="6"/>
    </row>
    <row r="108" spans="1:18" x14ac:dyDescent="0.25">
      <c r="A108" s="1029" t="s">
        <v>63</v>
      </c>
      <c r="B108" s="1030"/>
      <c r="C108" s="1030"/>
      <c r="D108" s="1030"/>
      <c r="E108" s="1030"/>
      <c r="F108" s="1699">
        <f>Octubre!F108+Noviembre!F108+Diciembre!F108</f>
        <v>0</v>
      </c>
      <c r="G108" s="1700">
        <f>Octubre!G108+Noviembre!G108+Diciembre!G108</f>
        <v>0</v>
      </c>
      <c r="H108" s="54"/>
      <c r="I108" s="54"/>
      <c r="J108" s="54"/>
      <c r="K108" s="54"/>
      <c r="L108" s="54"/>
      <c r="M108" s="6"/>
    </row>
    <row r="109" spans="1:18" x14ac:dyDescent="0.25">
      <c r="A109" s="1029" t="s">
        <v>64</v>
      </c>
      <c r="B109" s="1030"/>
      <c r="C109" s="1030"/>
      <c r="D109" s="1030"/>
      <c r="E109" s="1030"/>
      <c r="F109" s="1691">
        <f>Octubre!F109+Noviembre!F109+Diciembre!F109</f>
        <v>0</v>
      </c>
      <c r="G109" s="1692">
        <f>Octubre!G109+Noviembre!G109+Diciembre!G109</f>
        <v>0</v>
      </c>
      <c r="H109" s="54"/>
      <c r="I109" s="54"/>
      <c r="J109" s="54"/>
      <c r="K109" s="54"/>
      <c r="L109" s="54"/>
      <c r="M109" s="6"/>
    </row>
    <row r="110" spans="1:18" x14ac:dyDescent="0.25">
      <c r="A110" s="1029" t="s">
        <v>736</v>
      </c>
      <c r="B110" s="1030"/>
      <c r="C110" s="1030"/>
      <c r="D110" s="1030"/>
      <c r="E110" s="1030"/>
      <c r="F110" s="1691">
        <f>Octubre!F110+Noviembre!F110+Diciembre!F110</f>
        <v>0</v>
      </c>
      <c r="G110" s="1692">
        <f>Octubre!G110+Noviembre!G110+Diciembre!G110</f>
        <v>0</v>
      </c>
      <c r="H110" s="54"/>
      <c r="I110" s="54"/>
      <c r="J110" s="54"/>
      <c r="K110" s="54"/>
      <c r="L110" s="54"/>
      <c r="M110" s="6"/>
    </row>
    <row r="111" spans="1:18" x14ac:dyDescent="0.25">
      <c r="A111" s="1029" t="s">
        <v>65</v>
      </c>
      <c r="B111" s="1030"/>
      <c r="C111" s="1030"/>
      <c r="D111" s="1030"/>
      <c r="E111" s="1030"/>
      <c r="F111" s="1691">
        <f>Octubre!F111+Noviembre!F111+Diciembre!F111</f>
        <v>0</v>
      </c>
      <c r="G111" s="1692">
        <f>Octubre!G111+Noviembre!G111+Diciembre!G111</f>
        <v>0</v>
      </c>
      <c r="H111" s="54"/>
      <c r="I111" s="54"/>
      <c r="J111" s="54"/>
      <c r="K111" s="54"/>
      <c r="L111" s="54"/>
      <c r="M111" s="6"/>
    </row>
    <row r="112" spans="1:18" x14ac:dyDescent="0.25">
      <c r="A112" s="1871" t="s">
        <v>66</v>
      </c>
      <c r="B112" s="1872"/>
      <c r="C112" s="1872"/>
      <c r="D112" s="1872"/>
      <c r="E112" s="1872"/>
      <c r="F112" s="1873">
        <f>SUM(F108+F109+F110+F111)</f>
        <v>0</v>
      </c>
      <c r="G112" s="1874"/>
      <c r="H112" s="47"/>
      <c r="I112" s="47"/>
      <c r="J112" s="47"/>
      <c r="K112" s="47"/>
      <c r="L112" s="47"/>
      <c r="M112" s="6"/>
    </row>
    <row r="113" spans="1:16" ht="15.75" thickBot="1" x14ac:dyDescent="0.3">
      <c r="A113" s="1032" t="s">
        <v>67</v>
      </c>
      <c r="B113" s="1033"/>
      <c r="C113" s="1033"/>
      <c r="D113" s="1033"/>
      <c r="E113" s="1033"/>
      <c r="F113" s="1697">
        <f>Octubre!F113+Noviembre!F113+Diciembre!F113</f>
        <v>0</v>
      </c>
      <c r="G113" s="1698">
        <f>Octubre!G113+Noviembre!G113+Diciembre!G113</f>
        <v>0</v>
      </c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843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844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</row>
    <row r="120" spans="1:16" x14ac:dyDescent="0.25">
      <c r="A120" s="1056" t="s">
        <v>73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</row>
    <row r="121" spans="1:16" x14ac:dyDescent="0.25">
      <c r="K121" s="11"/>
      <c r="L121" s="11"/>
      <c r="M121" s="11"/>
      <c r="N121" s="11"/>
      <c r="O121" s="11" t="s">
        <v>38</v>
      </c>
      <c r="P121" s="11"/>
    </row>
  </sheetData>
  <sheetProtection password="D13A" sheet="1" objects="1" scenarios="1"/>
  <dataConsolidate/>
  <mergeCells count="98"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A119:F119"/>
    <mergeCell ref="G119:J119"/>
    <mergeCell ref="A118:F118"/>
    <mergeCell ref="G118:J118"/>
    <mergeCell ref="G116:J116"/>
    <mergeCell ref="B117:J117"/>
    <mergeCell ref="A110:E110"/>
    <mergeCell ref="F110:G110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1:E111"/>
    <mergeCell ref="F111:G111"/>
    <mergeCell ref="A102:E102"/>
    <mergeCell ref="F102:G102"/>
    <mergeCell ref="A103:E103"/>
    <mergeCell ref="F103:G103"/>
    <mergeCell ref="A104:E104"/>
    <mergeCell ref="F104:G104"/>
    <mergeCell ref="A95:A97"/>
    <mergeCell ref="A101:G101"/>
    <mergeCell ref="D64:F64"/>
    <mergeCell ref="G64:G65"/>
    <mergeCell ref="H64:H65"/>
    <mergeCell ref="A91:A93"/>
    <mergeCell ref="A89:B90"/>
    <mergeCell ref="C89:J89"/>
    <mergeCell ref="N47:Q49"/>
    <mergeCell ref="L64:L65"/>
    <mergeCell ref="A88:K88"/>
    <mergeCell ref="N80:P83"/>
    <mergeCell ref="N68:P71"/>
    <mergeCell ref="Q68:S71"/>
    <mergeCell ref="N73:P75"/>
    <mergeCell ref="I64:I65"/>
    <mergeCell ref="Q73:S75"/>
    <mergeCell ref="N76:P79"/>
    <mergeCell ref="D53:D54"/>
    <mergeCell ref="A61:Q61"/>
    <mergeCell ref="A63:L63"/>
    <mergeCell ref="A64:A65"/>
    <mergeCell ref="B64:B65"/>
    <mergeCell ref="J64:J65"/>
    <mergeCell ref="K64:K65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8 G115">
    <cfRule type="cellIs" dxfId="2" priority="4" operator="equal">
      <formula>""</formula>
    </cfRule>
  </conditionalFormatting>
  <conditionalFormatting sqref="G118">
    <cfRule type="cellIs" dxfId="1" priority="2" operator="equal">
      <formula>""</formula>
    </cfRule>
  </conditionalFormatting>
  <conditionalFormatting sqref="A115">
    <cfRule type="cellIs" dxfId="0" priority="1" operator="equal">
      <formula>""</formula>
    </cfRule>
  </conditionalFormatting>
  <hyperlinks>
    <hyperlink ref="A3" r:id="rId1"/>
  </hyperlinks>
  <pageMargins left="0.5" right="0.38" top="0.66" bottom="0.63" header="0.31496062992125984" footer="0.31496062992125984"/>
  <pageSetup orientation="landscape" horizontalDpi="200" verticalDpi="200" r:id="rId2"/>
  <rowBreaks count="1" manualBreakCount="1">
    <brk id="59" max="16383" man="1"/>
  </rowBreaks>
  <colBreaks count="1" manualBreakCount="1">
    <brk id="17" max="1048575" man="1"/>
  </colBreaks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198"/>
  <sheetViews>
    <sheetView topLeftCell="A79" workbookViewId="0">
      <selection activeCell="C30" sqref="C30"/>
    </sheetView>
  </sheetViews>
  <sheetFormatPr baseColWidth="10" defaultColWidth="11.42578125" defaultRowHeight="15" x14ac:dyDescent="0.25"/>
  <cols>
    <col min="1" max="1" width="17.28515625" customWidth="1"/>
    <col min="2" max="2" width="27.5703125" bestFit="1" customWidth="1"/>
    <col min="3" max="3" width="46.140625" bestFit="1" customWidth="1"/>
    <col min="4" max="4" width="13.7109375" bestFit="1" customWidth="1"/>
    <col min="5" max="5" width="37.140625" customWidth="1"/>
  </cols>
  <sheetData>
    <row r="1" spans="1:4" x14ac:dyDescent="0.25">
      <c r="A1" t="s">
        <v>221</v>
      </c>
      <c r="B1" t="s">
        <v>222</v>
      </c>
      <c r="C1" t="s">
        <v>224</v>
      </c>
      <c r="D1" t="s">
        <v>223</v>
      </c>
    </row>
    <row r="2" spans="1:4" x14ac:dyDescent="0.25">
      <c r="A2" t="s">
        <v>225</v>
      </c>
      <c r="B2" t="s">
        <v>227</v>
      </c>
      <c r="C2" t="s">
        <v>229</v>
      </c>
      <c r="D2" t="s">
        <v>228</v>
      </c>
    </row>
    <row r="3" spans="1:4" x14ac:dyDescent="0.25">
      <c r="A3" t="s">
        <v>225</v>
      </c>
      <c r="B3" t="s">
        <v>227</v>
      </c>
      <c r="C3" t="s">
        <v>231</v>
      </c>
      <c r="D3" t="s">
        <v>230</v>
      </c>
    </row>
    <row r="4" spans="1:4" x14ac:dyDescent="0.25">
      <c r="A4" t="s">
        <v>225</v>
      </c>
      <c r="B4" t="s">
        <v>227</v>
      </c>
      <c r="C4" t="s">
        <v>233</v>
      </c>
      <c r="D4" t="s">
        <v>232</v>
      </c>
    </row>
    <row r="5" spans="1:4" x14ac:dyDescent="0.25">
      <c r="A5" t="s">
        <v>225</v>
      </c>
      <c r="B5" t="s">
        <v>227</v>
      </c>
      <c r="C5" t="s">
        <v>235</v>
      </c>
      <c r="D5" t="s">
        <v>234</v>
      </c>
    </row>
    <row r="6" spans="1:4" x14ac:dyDescent="0.25">
      <c r="A6" t="s">
        <v>225</v>
      </c>
      <c r="B6" t="s">
        <v>227</v>
      </c>
      <c r="C6" t="s">
        <v>237</v>
      </c>
      <c r="D6" t="s">
        <v>236</v>
      </c>
    </row>
    <row r="7" spans="1:4" x14ac:dyDescent="0.25">
      <c r="A7" t="s">
        <v>225</v>
      </c>
      <c r="B7" t="s">
        <v>227</v>
      </c>
      <c r="C7" t="s">
        <v>239</v>
      </c>
      <c r="D7" t="s">
        <v>238</v>
      </c>
    </row>
    <row r="8" spans="1:4" x14ac:dyDescent="0.25">
      <c r="A8" t="s">
        <v>225</v>
      </c>
      <c r="B8" t="s">
        <v>227</v>
      </c>
      <c r="C8" t="s">
        <v>241</v>
      </c>
      <c r="D8" t="s">
        <v>240</v>
      </c>
    </row>
    <row r="9" spans="1:4" x14ac:dyDescent="0.25">
      <c r="A9" t="s">
        <v>225</v>
      </c>
      <c r="B9" t="s">
        <v>227</v>
      </c>
      <c r="C9" t="s">
        <v>243</v>
      </c>
      <c r="D9" t="s">
        <v>242</v>
      </c>
    </row>
    <row r="10" spans="1:4" x14ac:dyDescent="0.25">
      <c r="A10" t="s">
        <v>225</v>
      </c>
      <c r="B10" t="s">
        <v>227</v>
      </c>
      <c r="C10" t="s">
        <v>245</v>
      </c>
      <c r="D10" t="s">
        <v>244</v>
      </c>
    </row>
    <row r="11" spans="1:4" x14ac:dyDescent="0.25">
      <c r="A11" t="s">
        <v>225</v>
      </c>
      <c r="B11" t="s">
        <v>227</v>
      </c>
      <c r="C11" t="s">
        <v>247</v>
      </c>
      <c r="D11" t="s">
        <v>246</v>
      </c>
    </row>
    <row r="12" spans="1:4" x14ac:dyDescent="0.25">
      <c r="A12" t="s">
        <v>225</v>
      </c>
      <c r="B12" t="s">
        <v>227</v>
      </c>
      <c r="C12" t="s">
        <v>249</v>
      </c>
      <c r="D12" t="s">
        <v>248</v>
      </c>
    </row>
    <row r="13" spans="1:4" x14ac:dyDescent="0.25">
      <c r="A13" t="s">
        <v>225</v>
      </c>
      <c r="B13" t="s">
        <v>227</v>
      </c>
      <c r="C13" t="s">
        <v>251</v>
      </c>
      <c r="D13" t="s">
        <v>250</v>
      </c>
    </row>
    <row r="14" spans="1:4" x14ac:dyDescent="0.25">
      <c r="A14" t="s">
        <v>225</v>
      </c>
      <c r="B14" t="s">
        <v>227</v>
      </c>
      <c r="C14" t="s">
        <v>253</v>
      </c>
      <c r="D14" t="s">
        <v>252</v>
      </c>
    </row>
    <row r="15" spans="1:4" x14ac:dyDescent="0.25">
      <c r="A15" t="s">
        <v>225</v>
      </c>
      <c r="B15" t="s">
        <v>227</v>
      </c>
      <c r="C15" t="s">
        <v>255</v>
      </c>
      <c r="D15" t="s">
        <v>254</v>
      </c>
    </row>
    <row r="16" spans="1:4" x14ac:dyDescent="0.25">
      <c r="A16" t="s">
        <v>225</v>
      </c>
      <c r="B16" t="s">
        <v>227</v>
      </c>
      <c r="C16" t="s">
        <v>257</v>
      </c>
      <c r="D16" t="s">
        <v>256</v>
      </c>
    </row>
    <row r="17" spans="1:4" x14ac:dyDescent="0.25">
      <c r="A17" t="s">
        <v>225</v>
      </c>
      <c r="B17" t="s">
        <v>227</v>
      </c>
      <c r="C17" t="s">
        <v>259</v>
      </c>
      <c r="D17" t="s">
        <v>258</v>
      </c>
    </row>
    <row r="18" spans="1:4" x14ac:dyDescent="0.25">
      <c r="A18" t="s">
        <v>225</v>
      </c>
      <c r="B18" t="s">
        <v>227</v>
      </c>
      <c r="C18" t="s">
        <v>261</v>
      </c>
      <c r="D18" t="s">
        <v>260</v>
      </c>
    </row>
    <row r="19" spans="1:4" x14ac:dyDescent="0.25">
      <c r="A19" t="s">
        <v>225</v>
      </c>
      <c r="B19" t="s">
        <v>227</v>
      </c>
      <c r="C19" t="s">
        <v>263</v>
      </c>
      <c r="D19" t="s">
        <v>262</v>
      </c>
    </row>
    <row r="20" spans="1:4" x14ac:dyDescent="0.25">
      <c r="A20" t="s">
        <v>225</v>
      </c>
      <c r="B20" t="s">
        <v>264</v>
      </c>
      <c r="C20" t="s">
        <v>266</v>
      </c>
      <c r="D20" t="s">
        <v>265</v>
      </c>
    </row>
    <row r="21" spans="1:4" x14ac:dyDescent="0.25">
      <c r="A21" t="s">
        <v>225</v>
      </c>
      <c r="B21" t="s">
        <v>264</v>
      </c>
      <c r="C21" t="s">
        <v>268</v>
      </c>
      <c r="D21" t="s">
        <v>267</v>
      </c>
    </row>
    <row r="22" spans="1:4" x14ac:dyDescent="0.25">
      <c r="A22" t="s">
        <v>225</v>
      </c>
      <c r="B22" t="s">
        <v>264</v>
      </c>
      <c r="C22" t="s">
        <v>270</v>
      </c>
      <c r="D22" t="s">
        <v>269</v>
      </c>
    </row>
    <row r="23" spans="1:4" x14ac:dyDescent="0.25">
      <c r="A23" t="s">
        <v>225</v>
      </c>
      <c r="B23" t="s">
        <v>264</v>
      </c>
      <c r="C23" t="s">
        <v>272</v>
      </c>
      <c r="D23" t="s">
        <v>271</v>
      </c>
    </row>
    <row r="24" spans="1:4" x14ac:dyDescent="0.25">
      <c r="A24" t="s">
        <v>225</v>
      </c>
      <c r="B24" t="s">
        <v>264</v>
      </c>
      <c r="C24" t="s">
        <v>274</v>
      </c>
      <c r="D24" t="s">
        <v>273</v>
      </c>
    </row>
    <row r="25" spans="1:4" x14ac:dyDescent="0.25">
      <c r="A25" t="s">
        <v>225</v>
      </c>
      <c r="B25" t="s">
        <v>264</v>
      </c>
      <c r="C25" t="s">
        <v>276</v>
      </c>
      <c r="D25" t="s">
        <v>275</v>
      </c>
    </row>
    <row r="26" spans="1:4" x14ac:dyDescent="0.25">
      <c r="A26" t="s">
        <v>225</v>
      </c>
      <c r="B26" t="s">
        <v>277</v>
      </c>
      <c r="C26" t="s">
        <v>279</v>
      </c>
      <c r="D26" t="s">
        <v>278</v>
      </c>
    </row>
    <row r="27" spans="1:4" x14ac:dyDescent="0.25">
      <c r="A27" t="s">
        <v>225</v>
      </c>
      <c r="B27" t="s">
        <v>277</v>
      </c>
      <c r="C27" t="s">
        <v>281</v>
      </c>
      <c r="D27" t="s">
        <v>280</v>
      </c>
    </row>
    <row r="28" spans="1:4" x14ac:dyDescent="0.25">
      <c r="A28" t="s">
        <v>225</v>
      </c>
      <c r="B28" t="s">
        <v>277</v>
      </c>
      <c r="C28" t="s">
        <v>283</v>
      </c>
      <c r="D28" t="s">
        <v>282</v>
      </c>
    </row>
    <row r="29" spans="1:4" x14ac:dyDescent="0.25">
      <c r="A29" t="s">
        <v>225</v>
      </c>
      <c r="B29" t="s">
        <v>277</v>
      </c>
      <c r="C29" t="s">
        <v>285</v>
      </c>
      <c r="D29" t="s">
        <v>284</v>
      </c>
    </row>
    <row r="30" spans="1:4" x14ac:dyDescent="0.25">
      <c r="A30" t="s">
        <v>225</v>
      </c>
      <c r="B30" t="s">
        <v>277</v>
      </c>
      <c r="C30" t="s">
        <v>287</v>
      </c>
      <c r="D30" t="s">
        <v>286</v>
      </c>
    </row>
    <row r="31" spans="1:4" x14ac:dyDescent="0.25">
      <c r="A31" t="s">
        <v>225</v>
      </c>
      <c r="B31" t="s">
        <v>277</v>
      </c>
      <c r="C31" t="s">
        <v>289</v>
      </c>
      <c r="D31" t="s">
        <v>288</v>
      </c>
    </row>
    <row r="32" spans="1:4" x14ac:dyDescent="0.25">
      <c r="A32" t="s">
        <v>225</v>
      </c>
      <c r="B32" t="s">
        <v>277</v>
      </c>
      <c r="C32" t="s">
        <v>291</v>
      </c>
      <c r="D32" t="s">
        <v>290</v>
      </c>
    </row>
    <row r="33" spans="1:4" x14ac:dyDescent="0.25">
      <c r="A33" t="s">
        <v>225</v>
      </c>
      <c r="B33" t="s">
        <v>277</v>
      </c>
      <c r="C33" t="s">
        <v>293</v>
      </c>
      <c r="D33" t="s">
        <v>292</v>
      </c>
    </row>
    <row r="34" spans="1:4" x14ac:dyDescent="0.25">
      <c r="A34" t="s">
        <v>225</v>
      </c>
      <c r="B34" t="s">
        <v>277</v>
      </c>
      <c r="C34" t="s">
        <v>295</v>
      </c>
      <c r="D34" t="s">
        <v>294</v>
      </c>
    </row>
    <row r="35" spans="1:4" x14ac:dyDescent="0.25">
      <c r="A35" t="s">
        <v>225</v>
      </c>
      <c r="B35" t="s">
        <v>277</v>
      </c>
      <c r="C35" t="s">
        <v>297</v>
      </c>
      <c r="D35" t="s">
        <v>296</v>
      </c>
    </row>
    <row r="36" spans="1:4" x14ac:dyDescent="0.25">
      <c r="A36" t="s">
        <v>225</v>
      </c>
      <c r="B36" t="s">
        <v>277</v>
      </c>
      <c r="C36" t="s">
        <v>299</v>
      </c>
      <c r="D36" t="s">
        <v>298</v>
      </c>
    </row>
    <row r="37" spans="1:4" x14ac:dyDescent="0.25">
      <c r="A37" t="s">
        <v>225</v>
      </c>
      <c r="B37" t="s">
        <v>277</v>
      </c>
      <c r="C37" t="s">
        <v>301</v>
      </c>
      <c r="D37" t="s">
        <v>300</v>
      </c>
    </row>
    <row r="38" spans="1:4" x14ac:dyDescent="0.25">
      <c r="A38" t="s">
        <v>225</v>
      </c>
      <c r="B38" t="s">
        <v>277</v>
      </c>
      <c r="C38" t="s">
        <v>303</v>
      </c>
      <c r="D38" t="s">
        <v>302</v>
      </c>
    </row>
    <row r="39" spans="1:4" x14ac:dyDescent="0.25">
      <c r="A39" t="s">
        <v>225</v>
      </c>
      <c r="B39" t="s">
        <v>277</v>
      </c>
      <c r="C39" t="s">
        <v>305</v>
      </c>
      <c r="D39" t="s">
        <v>304</v>
      </c>
    </row>
    <row r="40" spans="1:4" x14ac:dyDescent="0.25">
      <c r="A40" t="s">
        <v>225</v>
      </c>
      <c r="B40" t="s">
        <v>277</v>
      </c>
      <c r="C40" t="s">
        <v>307</v>
      </c>
      <c r="D40" t="s">
        <v>306</v>
      </c>
    </row>
    <row r="41" spans="1:4" x14ac:dyDescent="0.25">
      <c r="A41" t="s">
        <v>225</v>
      </c>
      <c r="B41" t="s">
        <v>277</v>
      </c>
      <c r="C41" t="s">
        <v>309</v>
      </c>
      <c r="D41" t="s">
        <v>308</v>
      </c>
    </row>
    <row r="42" spans="1:4" x14ac:dyDescent="0.25">
      <c r="A42" t="s">
        <v>225</v>
      </c>
      <c r="B42" t="s">
        <v>277</v>
      </c>
      <c r="C42" t="s">
        <v>311</v>
      </c>
      <c r="D42" t="s">
        <v>310</v>
      </c>
    </row>
    <row r="43" spans="1:4" x14ac:dyDescent="0.25">
      <c r="A43" t="s">
        <v>225</v>
      </c>
      <c r="B43" t="s">
        <v>277</v>
      </c>
      <c r="C43" t="s">
        <v>313</v>
      </c>
      <c r="D43" t="s">
        <v>312</v>
      </c>
    </row>
    <row r="44" spans="1:4" x14ac:dyDescent="0.25">
      <c r="A44" t="s">
        <v>225</v>
      </c>
      <c r="B44" t="s">
        <v>277</v>
      </c>
      <c r="C44" t="s">
        <v>315</v>
      </c>
      <c r="D44" t="s">
        <v>314</v>
      </c>
    </row>
    <row r="45" spans="1:4" x14ac:dyDescent="0.25">
      <c r="A45" t="s">
        <v>225</v>
      </c>
      <c r="B45" t="s">
        <v>277</v>
      </c>
      <c r="C45" t="s">
        <v>317</v>
      </c>
      <c r="D45" t="s">
        <v>316</v>
      </c>
    </row>
    <row r="46" spans="1:4" x14ac:dyDescent="0.25">
      <c r="A46" t="s">
        <v>225</v>
      </c>
      <c r="B46" t="s">
        <v>277</v>
      </c>
      <c r="C46" t="s">
        <v>318</v>
      </c>
      <c r="D46" t="s">
        <v>316</v>
      </c>
    </row>
    <row r="47" spans="1:4" x14ac:dyDescent="0.25">
      <c r="A47" t="s">
        <v>225</v>
      </c>
      <c r="B47" t="s">
        <v>277</v>
      </c>
      <c r="C47" t="s">
        <v>320</v>
      </c>
      <c r="D47" t="s">
        <v>319</v>
      </c>
    </row>
    <row r="48" spans="1:4" x14ac:dyDescent="0.25">
      <c r="A48" t="s">
        <v>225</v>
      </c>
      <c r="B48" t="s">
        <v>277</v>
      </c>
      <c r="C48" t="s">
        <v>322</v>
      </c>
      <c r="D48" t="s">
        <v>321</v>
      </c>
    </row>
    <row r="49" spans="1:4" x14ac:dyDescent="0.25">
      <c r="A49" t="s">
        <v>225</v>
      </c>
      <c r="B49" t="s">
        <v>277</v>
      </c>
      <c r="C49" t="s">
        <v>324</v>
      </c>
      <c r="D49" t="s">
        <v>323</v>
      </c>
    </row>
    <row r="50" spans="1:4" x14ac:dyDescent="0.25">
      <c r="A50" t="s">
        <v>225</v>
      </c>
      <c r="B50" t="s">
        <v>277</v>
      </c>
      <c r="C50" t="s">
        <v>326</v>
      </c>
      <c r="D50" t="s">
        <v>325</v>
      </c>
    </row>
    <row r="51" spans="1:4" x14ac:dyDescent="0.25">
      <c r="A51" t="s">
        <v>225</v>
      </c>
      <c r="B51" t="s">
        <v>277</v>
      </c>
      <c r="C51" t="s">
        <v>328</v>
      </c>
      <c r="D51" t="s">
        <v>327</v>
      </c>
    </row>
    <row r="52" spans="1:4" x14ac:dyDescent="0.25">
      <c r="A52" t="s">
        <v>225</v>
      </c>
      <c r="B52" t="s">
        <v>277</v>
      </c>
      <c r="C52" t="s">
        <v>330</v>
      </c>
      <c r="D52" t="s">
        <v>329</v>
      </c>
    </row>
    <row r="53" spans="1:4" x14ac:dyDescent="0.25">
      <c r="A53" t="s">
        <v>225</v>
      </c>
      <c r="B53" t="s">
        <v>277</v>
      </c>
      <c r="C53" t="s">
        <v>332</v>
      </c>
      <c r="D53" t="s">
        <v>331</v>
      </c>
    </row>
    <row r="54" spans="1:4" x14ac:dyDescent="0.25">
      <c r="A54" t="s">
        <v>225</v>
      </c>
      <c r="B54" t="s">
        <v>277</v>
      </c>
      <c r="C54" t="s">
        <v>334</v>
      </c>
      <c r="D54" t="s">
        <v>333</v>
      </c>
    </row>
    <row r="55" spans="1:4" x14ac:dyDescent="0.25">
      <c r="A55" t="s">
        <v>225</v>
      </c>
      <c r="B55" t="s">
        <v>277</v>
      </c>
      <c r="C55" t="s">
        <v>336</v>
      </c>
      <c r="D55" t="s">
        <v>335</v>
      </c>
    </row>
    <row r="56" spans="1:4" x14ac:dyDescent="0.25">
      <c r="A56" t="s">
        <v>225</v>
      </c>
      <c r="B56" t="s">
        <v>277</v>
      </c>
      <c r="C56" t="s">
        <v>338</v>
      </c>
      <c r="D56" t="s">
        <v>337</v>
      </c>
    </row>
    <row r="57" spans="1:4" x14ac:dyDescent="0.25">
      <c r="A57" t="s">
        <v>225</v>
      </c>
      <c r="B57" t="s">
        <v>277</v>
      </c>
      <c r="C57" t="s">
        <v>340</v>
      </c>
      <c r="D57" t="s">
        <v>339</v>
      </c>
    </row>
    <row r="58" spans="1:4" x14ac:dyDescent="0.25">
      <c r="A58" t="s">
        <v>225</v>
      </c>
      <c r="B58" t="s">
        <v>277</v>
      </c>
      <c r="C58" t="s">
        <v>342</v>
      </c>
      <c r="D58" t="s">
        <v>341</v>
      </c>
    </row>
    <row r="59" spans="1:4" x14ac:dyDescent="0.25">
      <c r="A59" t="s">
        <v>225</v>
      </c>
      <c r="B59" t="s">
        <v>277</v>
      </c>
      <c r="C59" t="s">
        <v>344</v>
      </c>
      <c r="D59" t="s">
        <v>343</v>
      </c>
    </row>
    <row r="60" spans="1:4" x14ac:dyDescent="0.25">
      <c r="A60" t="s">
        <v>225</v>
      </c>
      <c r="B60" t="s">
        <v>277</v>
      </c>
      <c r="C60" t="s">
        <v>346</v>
      </c>
      <c r="D60" t="s">
        <v>345</v>
      </c>
    </row>
    <row r="61" spans="1:4" x14ac:dyDescent="0.25">
      <c r="A61" t="s">
        <v>225</v>
      </c>
      <c r="B61" t="s">
        <v>277</v>
      </c>
      <c r="C61" t="s">
        <v>348</v>
      </c>
      <c r="D61" t="s">
        <v>347</v>
      </c>
    </row>
    <row r="62" spans="1:4" x14ac:dyDescent="0.25">
      <c r="A62" t="s">
        <v>225</v>
      </c>
      <c r="B62" t="s">
        <v>277</v>
      </c>
      <c r="C62" t="s">
        <v>350</v>
      </c>
      <c r="D62" t="s">
        <v>349</v>
      </c>
    </row>
    <row r="63" spans="1:4" x14ac:dyDescent="0.25">
      <c r="A63" t="s">
        <v>225</v>
      </c>
      <c r="B63" t="s">
        <v>277</v>
      </c>
      <c r="C63" t="s">
        <v>352</v>
      </c>
      <c r="D63" t="s">
        <v>351</v>
      </c>
    </row>
    <row r="64" spans="1:4" x14ac:dyDescent="0.25">
      <c r="A64" t="s">
        <v>225</v>
      </c>
      <c r="B64" t="s">
        <v>277</v>
      </c>
      <c r="C64" t="s">
        <v>354</v>
      </c>
      <c r="D64" t="s">
        <v>353</v>
      </c>
    </row>
    <row r="65" spans="1:4" x14ac:dyDescent="0.25">
      <c r="A65" t="s">
        <v>225</v>
      </c>
      <c r="B65" t="s">
        <v>277</v>
      </c>
      <c r="C65" t="s">
        <v>356</v>
      </c>
      <c r="D65" t="s">
        <v>355</v>
      </c>
    </row>
    <row r="66" spans="1:4" x14ac:dyDescent="0.25">
      <c r="A66" t="s">
        <v>225</v>
      </c>
      <c r="B66" t="s">
        <v>277</v>
      </c>
      <c r="C66" t="s">
        <v>358</v>
      </c>
      <c r="D66" t="s">
        <v>357</v>
      </c>
    </row>
    <row r="67" spans="1:4" x14ac:dyDescent="0.25">
      <c r="A67" t="s">
        <v>225</v>
      </c>
      <c r="B67" t="s">
        <v>277</v>
      </c>
      <c r="C67" t="s">
        <v>360</v>
      </c>
      <c r="D67" t="s">
        <v>359</v>
      </c>
    </row>
    <row r="68" spans="1:4" x14ac:dyDescent="0.25">
      <c r="A68" t="s">
        <v>225</v>
      </c>
      <c r="B68" t="s">
        <v>277</v>
      </c>
      <c r="C68" t="s">
        <v>362</v>
      </c>
      <c r="D68" t="s">
        <v>361</v>
      </c>
    </row>
    <row r="69" spans="1:4" x14ac:dyDescent="0.25">
      <c r="A69" t="s">
        <v>225</v>
      </c>
      <c r="B69" t="s">
        <v>277</v>
      </c>
      <c r="C69" t="s">
        <v>364</v>
      </c>
      <c r="D69" t="s">
        <v>363</v>
      </c>
    </row>
    <row r="70" spans="1:4" x14ac:dyDescent="0.25">
      <c r="A70" t="s">
        <v>225</v>
      </c>
      <c r="B70" t="s">
        <v>277</v>
      </c>
      <c r="C70" t="s">
        <v>366</v>
      </c>
      <c r="D70" t="s">
        <v>365</v>
      </c>
    </row>
    <row r="71" spans="1:4" x14ac:dyDescent="0.25">
      <c r="A71" t="s">
        <v>226</v>
      </c>
      <c r="B71" t="s">
        <v>367</v>
      </c>
      <c r="C71" t="s">
        <v>369</v>
      </c>
      <c r="D71" t="s">
        <v>368</v>
      </c>
    </row>
    <row r="72" spans="1:4" x14ac:dyDescent="0.25">
      <c r="A72" t="s">
        <v>226</v>
      </c>
      <c r="B72" t="s">
        <v>367</v>
      </c>
      <c r="C72" t="s">
        <v>371</v>
      </c>
      <c r="D72" t="s">
        <v>370</v>
      </c>
    </row>
    <row r="73" spans="1:4" x14ac:dyDescent="0.25">
      <c r="A73" t="s">
        <v>226</v>
      </c>
      <c r="B73" t="s">
        <v>367</v>
      </c>
      <c r="C73" t="s">
        <v>373</v>
      </c>
      <c r="D73" t="s">
        <v>372</v>
      </c>
    </row>
    <row r="74" spans="1:4" x14ac:dyDescent="0.25">
      <c r="A74" t="s">
        <v>226</v>
      </c>
      <c r="B74" t="s">
        <v>374</v>
      </c>
      <c r="C74" t="s">
        <v>376</v>
      </c>
      <c r="D74" t="s">
        <v>375</v>
      </c>
    </row>
    <row r="75" spans="1:4" x14ac:dyDescent="0.25">
      <c r="A75" t="s">
        <v>226</v>
      </c>
      <c r="B75" t="s">
        <v>374</v>
      </c>
      <c r="C75" t="s">
        <v>378</v>
      </c>
      <c r="D75" t="s">
        <v>377</v>
      </c>
    </row>
    <row r="76" spans="1:4" x14ac:dyDescent="0.25">
      <c r="A76" t="s">
        <v>226</v>
      </c>
      <c r="B76" t="s">
        <v>374</v>
      </c>
      <c r="C76" t="s">
        <v>380</v>
      </c>
      <c r="D76" t="s">
        <v>379</v>
      </c>
    </row>
    <row r="77" spans="1:4" x14ac:dyDescent="0.25">
      <c r="A77" t="s">
        <v>226</v>
      </c>
      <c r="B77" t="s">
        <v>374</v>
      </c>
      <c r="C77" t="s">
        <v>382</v>
      </c>
      <c r="D77" t="s">
        <v>381</v>
      </c>
    </row>
    <row r="78" spans="1:4" x14ac:dyDescent="0.25">
      <c r="A78" t="s">
        <v>226</v>
      </c>
      <c r="B78" t="s">
        <v>374</v>
      </c>
      <c r="C78" t="s">
        <v>384</v>
      </c>
      <c r="D78" t="s">
        <v>383</v>
      </c>
    </row>
    <row r="79" spans="1:4" x14ac:dyDescent="0.25">
      <c r="A79" t="s">
        <v>226</v>
      </c>
      <c r="B79" t="s">
        <v>374</v>
      </c>
      <c r="C79" t="s">
        <v>386</v>
      </c>
      <c r="D79" t="s">
        <v>385</v>
      </c>
    </row>
    <row r="80" spans="1:4" x14ac:dyDescent="0.25">
      <c r="A80" t="s">
        <v>226</v>
      </c>
      <c r="B80" t="s">
        <v>374</v>
      </c>
      <c r="C80" t="s">
        <v>388</v>
      </c>
      <c r="D80" t="s">
        <v>387</v>
      </c>
    </row>
    <row r="81" spans="1:4" x14ac:dyDescent="0.25">
      <c r="A81" t="s">
        <v>226</v>
      </c>
      <c r="B81" t="s">
        <v>374</v>
      </c>
      <c r="C81" t="s">
        <v>390</v>
      </c>
      <c r="D81" t="s">
        <v>389</v>
      </c>
    </row>
    <row r="82" spans="1:4" x14ac:dyDescent="0.25">
      <c r="A82" t="s">
        <v>226</v>
      </c>
      <c r="B82" t="s">
        <v>391</v>
      </c>
      <c r="C82" t="s">
        <v>393</v>
      </c>
      <c r="D82" t="s">
        <v>392</v>
      </c>
    </row>
    <row r="83" spans="1:4" x14ac:dyDescent="0.25">
      <c r="A83" t="s">
        <v>226</v>
      </c>
      <c r="B83" t="s">
        <v>391</v>
      </c>
      <c r="C83" t="s">
        <v>395</v>
      </c>
      <c r="D83" t="s">
        <v>394</v>
      </c>
    </row>
    <row r="84" spans="1:4" x14ac:dyDescent="0.25">
      <c r="A84" t="s">
        <v>396</v>
      </c>
      <c r="B84" t="s">
        <v>397</v>
      </c>
      <c r="C84" t="s">
        <v>399</v>
      </c>
      <c r="D84" t="s">
        <v>398</v>
      </c>
    </row>
    <row r="85" spans="1:4" x14ac:dyDescent="0.25">
      <c r="A85" t="s">
        <v>396</v>
      </c>
      <c r="B85" t="s">
        <v>397</v>
      </c>
      <c r="C85" t="s">
        <v>401</v>
      </c>
      <c r="D85" t="s">
        <v>400</v>
      </c>
    </row>
    <row r="86" spans="1:4" x14ac:dyDescent="0.25">
      <c r="A86" t="s">
        <v>396</v>
      </c>
      <c r="B86" t="s">
        <v>397</v>
      </c>
      <c r="C86" t="s">
        <v>403</v>
      </c>
      <c r="D86" t="s">
        <v>402</v>
      </c>
    </row>
    <row r="87" spans="1:4" x14ac:dyDescent="0.25">
      <c r="A87" t="s">
        <v>396</v>
      </c>
      <c r="B87" t="s">
        <v>397</v>
      </c>
      <c r="C87" t="s">
        <v>405</v>
      </c>
      <c r="D87" t="s">
        <v>404</v>
      </c>
    </row>
    <row r="88" spans="1:4" x14ac:dyDescent="0.25">
      <c r="A88" t="s">
        <v>396</v>
      </c>
      <c r="B88" t="s">
        <v>397</v>
      </c>
      <c r="C88" t="s">
        <v>407</v>
      </c>
      <c r="D88" t="s">
        <v>406</v>
      </c>
    </row>
    <row r="89" spans="1:4" x14ac:dyDescent="0.25">
      <c r="A89" t="s">
        <v>396</v>
      </c>
      <c r="B89" t="s">
        <v>408</v>
      </c>
      <c r="C89" t="s">
        <v>410</v>
      </c>
      <c r="D89" t="s">
        <v>409</v>
      </c>
    </row>
    <row r="90" spans="1:4" x14ac:dyDescent="0.25">
      <c r="A90" t="s">
        <v>396</v>
      </c>
      <c r="B90" t="s">
        <v>408</v>
      </c>
      <c r="C90" t="s">
        <v>412</v>
      </c>
      <c r="D90" t="s">
        <v>411</v>
      </c>
    </row>
    <row r="91" spans="1:4" x14ac:dyDescent="0.25">
      <c r="A91" t="s">
        <v>396</v>
      </c>
      <c r="B91" t="s">
        <v>408</v>
      </c>
      <c r="C91" t="s">
        <v>414</v>
      </c>
      <c r="D91" t="s">
        <v>413</v>
      </c>
    </row>
    <row r="92" spans="1:4" x14ac:dyDescent="0.25">
      <c r="A92" t="s">
        <v>396</v>
      </c>
      <c r="B92" t="s">
        <v>408</v>
      </c>
      <c r="C92" t="s">
        <v>416</v>
      </c>
      <c r="D92" t="s">
        <v>415</v>
      </c>
    </row>
    <row r="93" spans="1:4" x14ac:dyDescent="0.25">
      <c r="A93" t="s">
        <v>396</v>
      </c>
      <c r="B93" t="s">
        <v>408</v>
      </c>
      <c r="C93" t="s">
        <v>418</v>
      </c>
      <c r="D93" t="s">
        <v>417</v>
      </c>
    </row>
    <row r="94" spans="1:4" x14ac:dyDescent="0.25">
      <c r="A94" t="s">
        <v>396</v>
      </c>
      <c r="B94" t="s">
        <v>408</v>
      </c>
      <c r="C94" t="s">
        <v>420</v>
      </c>
      <c r="D94" t="s">
        <v>419</v>
      </c>
    </row>
    <row r="95" spans="1:4" x14ac:dyDescent="0.25">
      <c r="A95" t="s">
        <v>396</v>
      </c>
      <c r="B95" t="s">
        <v>408</v>
      </c>
      <c r="C95" t="s">
        <v>422</v>
      </c>
      <c r="D95" t="s">
        <v>421</v>
      </c>
    </row>
    <row r="96" spans="1:4" x14ac:dyDescent="0.25">
      <c r="A96" t="s">
        <v>396</v>
      </c>
      <c r="B96" t="s">
        <v>408</v>
      </c>
      <c r="C96" t="s">
        <v>424</v>
      </c>
      <c r="D96" t="s">
        <v>423</v>
      </c>
    </row>
    <row r="97" spans="1:4" x14ac:dyDescent="0.25">
      <c r="A97" t="s">
        <v>396</v>
      </c>
      <c r="B97" t="s">
        <v>408</v>
      </c>
      <c r="C97" t="s">
        <v>426</v>
      </c>
      <c r="D97" t="s">
        <v>425</v>
      </c>
    </row>
    <row r="98" spans="1:4" x14ac:dyDescent="0.25">
      <c r="A98" t="s">
        <v>396</v>
      </c>
      <c r="B98" t="s">
        <v>427</v>
      </c>
      <c r="C98" t="s">
        <v>429</v>
      </c>
      <c r="D98" t="s">
        <v>428</v>
      </c>
    </row>
    <row r="99" spans="1:4" x14ac:dyDescent="0.25">
      <c r="A99" t="s">
        <v>396</v>
      </c>
      <c r="B99" t="s">
        <v>427</v>
      </c>
      <c r="C99" t="s">
        <v>431</v>
      </c>
      <c r="D99" t="s">
        <v>430</v>
      </c>
    </row>
    <row r="100" spans="1:4" x14ac:dyDescent="0.25">
      <c r="A100" t="s">
        <v>396</v>
      </c>
      <c r="B100" t="s">
        <v>427</v>
      </c>
      <c r="C100" t="s">
        <v>433</v>
      </c>
      <c r="D100" t="s">
        <v>432</v>
      </c>
    </row>
    <row r="101" spans="1:4" x14ac:dyDescent="0.25">
      <c r="A101" t="s">
        <v>396</v>
      </c>
      <c r="B101" t="s">
        <v>427</v>
      </c>
      <c r="C101" t="s">
        <v>435</v>
      </c>
      <c r="D101" t="s">
        <v>434</v>
      </c>
    </row>
    <row r="102" spans="1:4" x14ac:dyDescent="0.25">
      <c r="A102" t="s">
        <v>396</v>
      </c>
      <c r="B102" t="s">
        <v>427</v>
      </c>
      <c r="C102" t="s">
        <v>437</v>
      </c>
      <c r="D102" t="s">
        <v>436</v>
      </c>
    </row>
    <row r="103" spans="1:4" x14ac:dyDescent="0.25">
      <c r="A103" t="s">
        <v>396</v>
      </c>
      <c r="B103" t="s">
        <v>427</v>
      </c>
      <c r="C103" t="s">
        <v>439</v>
      </c>
      <c r="D103" t="s">
        <v>438</v>
      </c>
    </row>
    <row r="104" spans="1:4" x14ac:dyDescent="0.25">
      <c r="A104" t="s">
        <v>396</v>
      </c>
      <c r="B104" t="s">
        <v>427</v>
      </c>
      <c r="C104" t="s">
        <v>441</v>
      </c>
      <c r="D104" t="s">
        <v>440</v>
      </c>
    </row>
    <row r="105" spans="1:4" x14ac:dyDescent="0.25">
      <c r="A105" t="s">
        <v>396</v>
      </c>
      <c r="B105" t="s">
        <v>427</v>
      </c>
      <c r="C105" t="s">
        <v>443</v>
      </c>
      <c r="D105" t="s">
        <v>442</v>
      </c>
    </row>
    <row r="106" spans="1:4" x14ac:dyDescent="0.25">
      <c r="A106" t="s">
        <v>396</v>
      </c>
      <c r="B106" t="s">
        <v>427</v>
      </c>
      <c r="C106" t="s">
        <v>445</v>
      </c>
      <c r="D106" t="s">
        <v>444</v>
      </c>
    </row>
    <row r="107" spans="1:4" x14ac:dyDescent="0.25">
      <c r="A107" t="s">
        <v>396</v>
      </c>
      <c r="B107" t="s">
        <v>427</v>
      </c>
      <c r="C107" t="s">
        <v>447</v>
      </c>
      <c r="D107" t="s">
        <v>446</v>
      </c>
    </row>
    <row r="108" spans="1:4" x14ac:dyDescent="0.25">
      <c r="A108" t="s">
        <v>396</v>
      </c>
      <c r="B108" t="s">
        <v>427</v>
      </c>
      <c r="C108" t="s">
        <v>449</v>
      </c>
      <c r="D108" t="s">
        <v>448</v>
      </c>
    </row>
    <row r="109" spans="1:4" x14ac:dyDescent="0.25">
      <c r="A109" t="s">
        <v>396</v>
      </c>
      <c r="B109" t="s">
        <v>427</v>
      </c>
      <c r="C109" t="s">
        <v>451</v>
      </c>
      <c r="D109" t="s">
        <v>450</v>
      </c>
    </row>
    <row r="110" spans="1:4" x14ac:dyDescent="0.25">
      <c r="A110" t="s">
        <v>396</v>
      </c>
      <c r="B110" t="s">
        <v>427</v>
      </c>
      <c r="C110" t="s">
        <v>453</v>
      </c>
      <c r="D110" t="s">
        <v>452</v>
      </c>
    </row>
    <row r="111" spans="1:4" x14ac:dyDescent="0.25">
      <c r="A111" t="s">
        <v>396</v>
      </c>
      <c r="B111" t="s">
        <v>427</v>
      </c>
      <c r="C111" t="s">
        <v>455</v>
      </c>
      <c r="D111" t="s">
        <v>454</v>
      </c>
    </row>
    <row r="112" spans="1:4" x14ac:dyDescent="0.25">
      <c r="A112" t="s">
        <v>456</v>
      </c>
      <c r="B112" t="s">
        <v>458</v>
      </c>
      <c r="C112" t="s">
        <v>460</v>
      </c>
      <c r="D112" t="s">
        <v>459</v>
      </c>
    </row>
    <row r="113" spans="1:4" x14ac:dyDescent="0.25">
      <c r="A113" t="s">
        <v>456</v>
      </c>
      <c r="B113" t="s">
        <v>458</v>
      </c>
      <c r="C113" t="s">
        <v>462</v>
      </c>
      <c r="D113" t="s">
        <v>461</v>
      </c>
    </row>
    <row r="114" spans="1:4" x14ac:dyDescent="0.25">
      <c r="A114" t="s">
        <v>456</v>
      </c>
      <c r="B114" t="s">
        <v>458</v>
      </c>
      <c r="C114" t="s">
        <v>464</v>
      </c>
      <c r="D114" t="s">
        <v>463</v>
      </c>
    </row>
    <row r="115" spans="1:4" x14ac:dyDescent="0.25">
      <c r="A115" t="s">
        <v>456</v>
      </c>
      <c r="B115" t="s">
        <v>458</v>
      </c>
      <c r="C115" t="s">
        <v>466</v>
      </c>
      <c r="D115" t="s">
        <v>465</v>
      </c>
    </row>
    <row r="116" spans="1:4" x14ac:dyDescent="0.25">
      <c r="A116" t="s">
        <v>456</v>
      </c>
      <c r="B116" t="s">
        <v>458</v>
      </c>
      <c r="C116" t="s">
        <v>468</v>
      </c>
      <c r="D116" t="s">
        <v>467</v>
      </c>
    </row>
    <row r="117" spans="1:4" x14ac:dyDescent="0.25">
      <c r="A117" t="s">
        <v>456</v>
      </c>
      <c r="B117" t="s">
        <v>458</v>
      </c>
      <c r="C117" t="s">
        <v>470</v>
      </c>
      <c r="D117" t="s">
        <v>469</v>
      </c>
    </row>
    <row r="118" spans="1:4" x14ac:dyDescent="0.25">
      <c r="A118" t="s">
        <v>456</v>
      </c>
      <c r="B118" t="s">
        <v>458</v>
      </c>
      <c r="C118" t="s">
        <v>472</v>
      </c>
      <c r="D118" t="s">
        <v>471</v>
      </c>
    </row>
    <row r="119" spans="1:4" x14ac:dyDescent="0.25">
      <c r="A119" t="s">
        <v>456</v>
      </c>
      <c r="B119" t="s">
        <v>473</v>
      </c>
      <c r="C119" t="s">
        <v>475</v>
      </c>
      <c r="D119" t="s">
        <v>474</v>
      </c>
    </row>
    <row r="120" spans="1:4" x14ac:dyDescent="0.25">
      <c r="A120" t="s">
        <v>456</v>
      </c>
      <c r="B120" t="s">
        <v>473</v>
      </c>
      <c r="C120" t="s">
        <v>477</v>
      </c>
      <c r="D120" t="s">
        <v>476</v>
      </c>
    </row>
    <row r="121" spans="1:4" x14ac:dyDescent="0.25">
      <c r="A121" t="s">
        <v>456</v>
      </c>
      <c r="B121" t="s">
        <v>473</v>
      </c>
      <c r="C121" t="s">
        <v>479</v>
      </c>
      <c r="D121" t="s">
        <v>478</v>
      </c>
    </row>
    <row r="122" spans="1:4" x14ac:dyDescent="0.25">
      <c r="A122" t="s">
        <v>456</v>
      </c>
      <c r="B122" t="s">
        <v>473</v>
      </c>
      <c r="C122" t="s">
        <v>481</v>
      </c>
      <c r="D122" t="s">
        <v>480</v>
      </c>
    </row>
    <row r="123" spans="1:4" x14ac:dyDescent="0.25">
      <c r="A123" t="s">
        <v>456</v>
      </c>
      <c r="B123" t="s">
        <v>482</v>
      </c>
      <c r="C123" t="s">
        <v>484</v>
      </c>
      <c r="D123" t="s">
        <v>483</v>
      </c>
    </row>
    <row r="124" spans="1:4" x14ac:dyDescent="0.25">
      <c r="A124" t="s">
        <v>456</v>
      </c>
      <c r="B124" t="s">
        <v>482</v>
      </c>
      <c r="C124" t="s">
        <v>486</v>
      </c>
      <c r="D124" t="s">
        <v>485</v>
      </c>
    </row>
    <row r="125" spans="1:4" x14ac:dyDescent="0.25">
      <c r="A125" t="s">
        <v>456</v>
      </c>
      <c r="B125" t="s">
        <v>482</v>
      </c>
      <c r="C125" t="s">
        <v>488</v>
      </c>
      <c r="D125" t="s">
        <v>487</v>
      </c>
    </row>
    <row r="126" spans="1:4" x14ac:dyDescent="0.25">
      <c r="A126" t="s">
        <v>456</v>
      </c>
      <c r="B126" t="s">
        <v>489</v>
      </c>
      <c r="C126" t="s">
        <v>491</v>
      </c>
      <c r="D126" t="s">
        <v>490</v>
      </c>
    </row>
    <row r="127" spans="1:4" x14ac:dyDescent="0.25">
      <c r="A127" t="s">
        <v>456</v>
      </c>
      <c r="B127" t="s">
        <v>489</v>
      </c>
      <c r="C127" t="s">
        <v>493</v>
      </c>
      <c r="D127" t="s">
        <v>492</v>
      </c>
    </row>
    <row r="128" spans="1:4" x14ac:dyDescent="0.25">
      <c r="A128" t="s">
        <v>456</v>
      </c>
      <c r="B128" t="s">
        <v>489</v>
      </c>
      <c r="C128" t="s">
        <v>495</v>
      </c>
      <c r="D128" t="s">
        <v>494</v>
      </c>
    </row>
    <row r="129" spans="1:4" x14ac:dyDescent="0.25">
      <c r="A129" t="s">
        <v>456</v>
      </c>
      <c r="B129" t="s">
        <v>489</v>
      </c>
      <c r="C129" t="s">
        <v>497</v>
      </c>
      <c r="D129" t="s">
        <v>496</v>
      </c>
    </row>
    <row r="130" spans="1:4" x14ac:dyDescent="0.25">
      <c r="A130" t="s">
        <v>498</v>
      </c>
      <c r="B130" t="s">
        <v>499</v>
      </c>
      <c r="C130" t="s">
        <v>501</v>
      </c>
      <c r="D130" t="s">
        <v>500</v>
      </c>
    </row>
    <row r="131" spans="1:4" x14ac:dyDescent="0.25">
      <c r="A131" t="s">
        <v>498</v>
      </c>
      <c r="B131" t="s">
        <v>499</v>
      </c>
      <c r="C131" t="s">
        <v>503</v>
      </c>
      <c r="D131" t="s">
        <v>502</v>
      </c>
    </row>
    <row r="132" spans="1:4" x14ac:dyDescent="0.25">
      <c r="A132" t="s">
        <v>498</v>
      </c>
      <c r="B132" t="s">
        <v>499</v>
      </c>
      <c r="C132" t="s">
        <v>505</v>
      </c>
      <c r="D132" t="s">
        <v>504</v>
      </c>
    </row>
    <row r="133" spans="1:4" x14ac:dyDescent="0.25">
      <c r="A133" t="s">
        <v>498</v>
      </c>
      <c r="B133" t="s">
        <v>499</v>
      </c>
      <c r="C133" t="s">
        <v>507</v>
      </c>
      <c r="D133" t="s">
        <v>506</v>
      </c>
    </row>
    <row r="134" spans="1:4" x14ac:dyDescent="0.25">
      <c r="A134" t="s">
        <v>498</v>
      </c>
      <c r="B134" t="s">
        <v>508</v>
      </c>
      <c r="C134" t="s">
        <v>510</v>
      </c>
      <c r="D134" t="s">
        <v>509</v>
      </c>
    </row>
    <row r="135" spans="1:4" x14ac:dyDescent="0.25">
      <c r="A135" t="s">
        <v>498</v>
      </c>
      <c r="B135" t="s">
        <v>508</v>
      </c>
      <c r="C135" t="s">
        <v>512</v>
      </c>
      <c r="D135" t="s">
        <v>511</v>
      </c>
    </row>
    <row r="136" spans="1:4" x14ac:dyDescent="0.25">
      <c r="A136" t="s">
        <v>498</v>
      </c>
      <c r="B136" t="s">
        <v>508</v>
      </c>
      <c r="C136" t="s">
        <v>514</v>
      </c>
      <c r="D136" t="s">
        <v>513</v>
      </c>
    </row>
    <row r="137" spans="1:4" x14ac:dyDescent="0.25">
      <c r="A137" t="s">
        <v>498</v>
      </c>
      <c r="B137" t="s">
        <v>508</v>
      </c>
      <c r="C137" t="s">
        <v>516</v>
      </c>
      <c r="D137" t="s">
        <v>515</v>
      </c>
    </row>
    <row r="138" spans="1:4" x14ac:dyDescent="0.25">
      <c r="A138" t="s">
        <v>498</v>
      </c>
      <c r="B138" t="s">
        <v>508</v>
      </c>
      <c r="C138" t="s">
        <v>518</v>
      </c>
      <c r="D138" t="s">
        <v>517</v>
      </c>
    </row>
    <row r="139" spans="1:4" x14ac:dyDescent="0.25">
      <c r="A139" t="s">
        <v>498</v>
      </c>
      <c r="B139" t="s">
        <v>519</v>
      </c>
      <c r="C139" t="s">
        <v>521</v>
      </c>
      <c r="D139" t="s">
        <v>520</v>
      </c>
    </row>
    <row r="140" spans="1:4" x14ac:dyDescent="0.25">
      <c r="A140" t="s">
        <v>498</v>
      </c>
      <c r="B140" t="s">
        <v>519</v>
      </c>
      <c r="C140" t="s">
        <v>523</v>
      </c>
      <c r="D140" t="s">
        <v>522</v>
      </c>
    </row>
    <row r="141" spans="1:4" x14ac:dyDescent="0.25">
      <c r="A141" t="s">
        <v>498</v>
      </c>
      <c r="B141" t="s">
        <v>519</v>
      </c>
      <c r="C141" t="s">
        <v>525</v>
      </c>
      <c r="D141" t="s">
        <v>524</v>
      </c>
    </row>
    <row r="142" spans="1:4" x14ac:dyDescent="0.25">
      <c r="A142" t="s">
        <v>498</v>
      </c>
      <c r="B142" t="s">
        <v>526</v>
      </c>
      <c r="C142" t="s">
        <v>528</v>
      </c>
      <c r="D142" t="s">
        <v>527</v>
      </c>
    </row>
    <row r="143" spans="1:4" x14ac:dyDescent="0.25">
      <c r="A143" t="s">
        <v>529</v>
      </c>
      <c r="B143" t="s">
        <v>531</v>
      </c>
      <c r="C143" t="s">
        <v>533</v>
      </c>
      <c r="D143" t="s">
        <v>532</v>
      </c>
    </row>
    <row r="144" spans="1:4" x14ac:dyDescent="0.25">
      <c r="A144" t="s">
        <v>529</v>
      </c>
      <c r="B144" t="s">
        <v>531</v>
      </c>
      <c r="C144" t="s">
        <v>535</v>
      </c>
      <c r="D144" t="s">
        <v>534</v>
      </c>
    </row>
    <row r="145" spans="1:4" x14ac:dyDescent="0.25">
      <c r="A145" t="s">
        <v>529</v>
      </c>
      <c r="B145" t="s">
        <v>536</v>
      </c>
      <c r="C145" t="s">
        <v>538</v>
      </c>
      <c r="D145" t="s">
        <v>537</v>
      </c>
    </row>
    <row r="146" spans="1:4" x14ac:dyDescent="0.25">
      <c r="A146" t="s">
        <v>529</v>
      </c>
      <c r="B146" t="s">
        <v>536</v>
      </c>
      <c r="C146" t="s">
        <v>540</v>
      </c>
      <c r="D146" t="s">
        <v>539</v>
      </c>
    </row>
    <row r="147" spans="1:4" x14ac:dyDescent="0.25">
      <c r="A147" t="s">
        <v>529</v>
      </c>
      <c r="B147" t="s">
        <v>536</v>
      </c>
      <c r="C147" t="s">
        <v>542</v>
      </c>
      <c r="D147" t="s">
        <v>541</v>
      </c>
    </row>
    <row r="148" spans="1:4" x14ac:dyDescent="0.25">
      <c r="A148" t="s">
        <v>529</v>
      </c>
      <c r="B148" t="s">
        <v>536</v>
      </c>
      <c r="C148" t="s">
        <v>544</v>
      </c>
      <c r="D148" t="s">
        <v>543</v>
      </c>
    </row>
    <row r="149" spans="1:4" x14ac:dyDescent="0.25">
      <c r="A149" t="s">
        <v>529</v>
      </c>
      <c r="B149" t="s">
        <v>545</v>
      </c>
      <c r="C149" t="s">
        <v>547</v>
      </c>
      <c r="D149" t="s">
        <v>546</v>
      </c>
    </row>
    <row r="150" spans="1:4" x14ac:dyDescent="0.25">
      <c r="A150" t="s">
        <v>529</v>
      </c>
      <c r="B150" t="s">
        <v>548</v>
      </c>
      <c r="C150" t="s">
        <v>550</v>
      </c>
      <c r="D150" t="s">
        <v>549</v>
      </c>
    </row>
    <row r="151" spans="1:4" x14ac:dyDescent="0.25">
      <c r="A151" t="s">
        <v>529</v>
      </c>
      <c r="B151" t="s">
        <v>548</v>
      </c>
      <c r="C151" t="s">
        <v>552</v>
      </c>
      <c r="D151" t="s">
        <v>551</v>
      </c>
    </row>
    <row r="152" spans="1:4" x14ac:dyDescent="0.25">
      <c r="A152" t="s">
        <v>529</v>
      </c>
      <c r="B152" t="s">
        <v>548</v>
      </c>
      <c r="C152" t="s">
        <v>554</v>
      </c>
      <c r="D152" t="s">
        <v>553</v>
      </c>
    </row>
    <row r="153" spans="1:4" x14ac:dyDescent="0.25">
      <c r="A153" t="s">
        <v>529</v>
      </c>
      <c r="B153" t="s">
        <v>548</v>
      </c>
      <c r="C153" t="s">
        <v>556</v>
      </c>
      <c r="D153" t="s">
        <v>555</v>
      </c>
    </row>
    <row r="154" spans="1:4" x14ac:dyDescent="0.25">
      <c r="A154" t="s">
        <v>529</v>
      </c>
      <c r="B154" t="s">
        <v>557</v>
      </c>
      <c r="C154" t="s">
        <v>559</v>
      </c>
      <c r="D154" t="s">
        <v>558</v>
      </c>
    </row>
    <row r="155" spans="1:4" x14ac:dyDescent="0.25">
      <c r="A155" t="s">
        <v>529</v>
      </c>
      <c r="B155" t="s">
        <v>557</v>
      </c>
      <c r="C155" t="s">
        <v>561</v>
      </c>
      <c r="D155" t="s">
        <v>560</v>
      </c>
    </row>
    <row r="156" spans="1:4" x14ac:dyDescent="0.25">
      <c r="A156" t="s">
        <v>529</v>
      </c>
      <c r="B156" t="s">
        <v>557</v>
      </c>
      <c r="C156" t="s">
        <v>563</v>
      </c>
      <c r="D156" t="s">
        <v>562</v>
      </c>
    </row>
    <row r="157" spans="1:4" x14ac:dyDescent="0.25">
      <c r="A157" t="s">
        <v>457</v>
      </c>
      <c r="B157" t="s">
        <v>564</v>
      </c>
      <c r="C157" t="s">
        <v>566</v>
      </c>
      <c r="D157" t="s">
        <v>565</v>
      </c>
    </row>
    <row r="158" spans="1:4" x14ac:dyDescent="0.25">
      <c r="A158" t="s">
        <v>457</v>
      </c>
      <c r="B158" t="s">
        <v>564</v>
      </c>
      <c r="C158" t="s">
        <v>568</v>
      </c>
      <c r="D158" t="s">
        <v>567</v>
      </c>
    </row>
    <row r="159" spans="1:4" x14ac:dyDescent="0.25">
      <c r="A159" t="s">
        <v>457</v>
      </c>
      <c r="B159" t="s">
        <v>564</v>
      </c>
      <c r="C159" t="s">
        <v>570</v>
      </c>
      <c r="D159" t="s">
        <v>569</v>
      </c>
    </row>
    <row r="160" spans="1:4" x14ac:dyDescent="0.25">
      <c r="A160" t="s">
        <v>457</v>
      </c>
      <c r="B160" t="s">
        <v>564</v>
      </c>
      <c r="C160" t="s">
        <v>572</v>
      </c>
      <c r="D160" t="s">
        <v>571</v>
      </c>
    </row>
    <row r="161" spans="1:4" x14ac:dyDescent="0.25">
      <c r="A161" t="s">
        <v>457</v>
      </c>
      <c r="B161" t="s">
        <v>564</v>
      </c>
      <c r="C161" t="s">
        <v>574</v>
      </c>
      <c r="D161" t="s">
        <v>573</v>
      </c>
    </row>
    <row r="162" spans="1:4" x14ac:dyDescent="0.25">
      <c r="A162" t="s">
        <v>457</v>
      </c>
      <c r="B162" t="s">
        <v>576</v>
      </c>
      <c r="C162" t="s">
        <v>578</v>
      </c>
      <c r="D162" t="s">
        <v>577</v>
      </c>
    </row>
    <row r="163" spans="1:4" x14ac:dyDescent="0.25">
      <c r="A163" t="s">
        <v>457</v>
      </c>
      <c r="B163" t="s">
        <v>576</v>
      </c>
      <c r="C163" t="s">
        <v>580</v>
      </c>
      <c r="D163" t="s">
        <v>579</v>
      </c>
    </row>
    <row r="164" spans="1:4" x14ac:dyDescent="0.25">
      <c r="A164" t="s">
        <v>457</v>
      </c>
      <c r="B164" t="s">
        <v>576</v>
      </c>
      <c r="C164" t="s">
        <v>582</v>
      </c>
      <c r="D164" t="s">
        <v>581</v>
      </c>
    </row>
    <row r="165" spans="1:4" x14ac:dyDescent="0.25">
      <c r="A165" t="s">
        <v>457</v>
      </c>
      <c r="B165" t="s">
        <v>583</v>
      </c>
      <c r="C165" t="s">
        <v>585</v>
      </c>
      <c r="D165" t="s">
        <v>584</v>
      </c>
    </row>
    <row r="166" spans="1:4" x14ac:dyDescent="0.25">
      <c r="A166" t="s">
        <v>457</v>
      </c>
      <c r="B166" t="s">
        <v>583</v>
      </c>
      <c r="C166" t="s">
        <v>587</v>
      </c>
      <c r="D166" t="s">
        <v>586</v>
      </c>
    </row>
    <row r="167" spans="1:4" x14ac:dyDescent="0.25">
      <c r="A167" t="s">
        <v>457</v>
      </c>
      <c r="B167" t="s">
        <v>583</v>
      </c>
      <c r="C167" t="s">
        <v>589</v>
      </c>
      <c r="D167" t="s">
        <v>588</v>
      </c>
    </row>
    <row r="168" spans="1:4" x14ac:dyDescent="0.25">
      <c r="A168" t="s">
        <v>457</v>
      </c>
      <c r="B168" t="s">
        <v>583</v>
      </c>
      <c r="C168" t="s">
        <v>591</v>
      </c>
      <c r="D168" t="s">
        <v>590</v>
      </c>
    </row>
    <row r="169" spans="1:4" x14ac:dyDescent="0.25">
      <c r="A169" t="s">
        <v>457</v>
      </c>
      <c r="B169" t="s">
        <v>583</v>
      </c>
      <c r="C169" t="s">
        <v>593</v>
      </c>
      <c r="D169" t="s">
        <v>592</v>
      </c>
    </row>
    <row r="170" spans="1:4" x14ac:dyDescent="0.25">
      <c r="A170" t="s">
        <v>457</v>
      </c>
      <c r="B170" t="s">
        <v>583</v>
      </c>
      <c r="C170" t="s">
        <v>595</v>
      </c>
      <c r="D170" t="s">
        <v>594</v>
      </c>
    </row>
    <row r="171" spans="1:4" x14ac:dyDescent="0.25">
      <c r="A171" t="s">
        <v>575</v>
      </c>
      <c r="B171" t="s">
        <v>596</v>
      </c>
      <c r="C171" t="s">
        <v>598</v>
      </c>
      <c r="D171" t="s">
        <v>597</v>
      </c>
    </row>
    <row r="172" spans="1:4" x14ac:dyDescent="0.25">
      <c r="A172" t="s">
        <v>575</v>
      </c>
      <c r="B172" t="s">
        <v>596</v>
      </c>
      <c r="C172" t="s">
        <v>600</v>
      </c>
      <c r="D172" t="s">
        <v>599</v>
      </c>
    </row>
    <row r="173" spans="1:4" x14ac:dyDescent="0.25">
      <c r="A173" t="s">
        <v>575</v>
      </c>
      <c r="B173" t="s">
        <v>596</v>
      </c>
      <c r="C173" t="s">
        <v>602</v>
      </c>
      <c r="D173" t="s">
        <v>601</v>
      </c>
    </row>
    <row r="174" spans="1:4" x14ac:dyDescent="0.25">
      <c r="A174" t="s">
        <v>575</v>
      </c>
      <c r="B174" t="s">
        <v>603</v>
      </c>
      <c r="C174" t="s">
        <v>605</v>
      </c>
      <c r="D174" t="s">
        <v>604</v>
      </c>
    </row>
    <row r="175" spans="1:4" x14ac:dyDescent="0.25">
      <c r="A175" t="s">
        <v>575</v>
      </c>
      <c r="B175" t="s">
        <v>603</v>
      </c>
      <c r="C175" t="s">
        <v>607</v>
      </c>
      <c r="D175" t="s">
        <v>606</v>
      </c>
    </row>
    <row r="176" spans="1:4" x14ac:dyDescent="0.25">
      <c r="A176" t="s">
        <v>575</v>
      </c>
      <c r="B176" t="s">
        <v>603</v>
      </c>
      <c r="C176" t="s">
        <v>609</v>
      </c>
      <c r="D176" t="s">
        <v>608</v>
      </c>
    </row>
    <row r="177" spans="1:4" x14ac:dyDescent="0.25">
      <c r="A177" t="s">
        <v>575</v>
      </c>
      <c r="B177" t="s">
        <v>603</v>
      </c>
      <c r="C177" t="s">
        <v>611</v>
      </c>
      <c r="D177" t="s">
        <v>610</v>
      </c>
    </row>
    <row r="178" spans="1:4" x14ac:dyDescent="0.25">
      <c r="A178" t="s">
        <v>575</v>
      </c>
      <c r="B178" t="s">
        <v>603</v>
      </c>
      <c r="C178" t="s">
        <v>613</v>
      </c>
      <c r="D178" t="s">
        <v>612</v>
      </c>
    </row>
    <row r="179" spans="1:4" x14ac:dyDescent="0.25">
      <c r="A179" t="s">
        <v>575</v>
      </c>
      <c r="B179" t="s">
        <v>614</v>
      </c>
      <c r="C179" t="s">
        <v>616</v>
      </c>
      <c r="D179" t="s">
        <v>615</v>
      </c>
    </row>
    <row r="180" spans="1:4" x14ac:dyDescent="0.25">
      <c r="A180" t="s">
        <v>575</v>
      </c>
      <c r="B180" t="s">
        <v>614</v>
      </c>
      <c r="C180" t="s">
        <v>618</v>
      </c>
      <c r="D180" t="s">
        <v>617</v>
      </c>
    </row>
    <row r="181" spans="1:4" x14ac:dyDescent="0.25">
      <c r="A181" t="s">
        <v>575</v>
      </c>
      <c r="B181" t="s">
        <v>614</v>
      </c>
      <c r="C181" t="s">
        <v>620</v>
      </c>
      <c r="D181" t="s">
        <v>619</v>
      </c>
    </row>
    <row r="182" spans="1:4" x14ac:dyDescent="0.25">
      <c r="A182" t="s">
        <v>575</v>
      </c>
      <c r="B182" t="s">
        <v>621</v>
      </c>
      <c r="C182" t="s">
        <v>623</v>
      </c>
      <c r="D182" t="s">
        <v>622</v>
      </c>
    </row>
    <row r="183" spans="1:4" x14ac:dyDescent="0.25">
      <c r="A183" t="s">
        <v>575</v>
      </c>
      <c r="B183" t="s">
        <v>621</v>
      </c>
      <c r="C183" t="s">
        <v>625</v>
      </c>
      <c r="D183" t="s">
        <v>624</v>
      </c>
    </row>
    <row r="184" spans="1:4" x14ac:dyDescent="0.25">
      <c r="A184" t="s">
        <v>575</v>
      </c>
      <c r="B184" t="s">
        <v>621</v>
      </c>
      <c r="C184" t="s">
        <v>627</v>
      </c>
      <c r="D184" t="s">
        <v>626</v>
      </c>
    </row>
    <row r="185" spans="1:4" x14ac:dyDescent="0.25">
      <c r="A185" t="s">
        <v>530</v>
      </c>
      <c r="B185" t="s">
        <v>628</v>
      </c>
      <c r="C185" t="s">
        <v>630</v>
      </c>
      <c r="D185" t="s">
        <v>629</v>
      </c>
    </row>
    <row r="186" spans="1:4" x14ac:dyDescent="0.25">
      <c r="A186" t="s">
        <v>530</v>
      </c>
      <c r="B186" t="s">
        <v>628</v>
      </c>
      <c r="C186" t="s">
        <v>632</v>
      </c>
      <c r="D186" t="s">
        <v>631</v>
      </c>
    </row>
    <row r="187" spans="1:4" x14ac:dyDescent="0.25">
      <c r="A187" t="s">
        <v>530</v>
      </c>
      <c r="B187" t="s">
        <v>628</v>
      </c>
      <c r="C187" t="s">
        <v>634</v>
      </c>
      <c r="D187" t="s">
        <v>633</v>
      </c>
    </row>
    <row r="188" spans="1:4" x14ac:dyDescent="0.25">
      <c r="A188" t="s">
        <v>530</v>
      </c>
      <c r="B188" t="s">
        <v>628</v>
      </c>
      <c r="C188" t="s">
        <v>636</v>
      </c>
      <c r="D188" t="s">
        <v>635</v>
      </c>
    </row>
    <row r="189" spans="1:4" x14ac:dyDescent="0.25">
      <c r="A189" t="s">
        <v>530</v>
      </c>
      <c r="B189" t="s">
        <v>628</v>
      </c>
      <c r="C189" t="s">
        <v>638</v>
      </c>
      <c r="D189" t="s">
        <v>637</v>
      </c>
    </row>
    <row r="190" spans="1:4" x14ac:dyDescent="0.25">
      <c r="A190" t="s">
        <v>530</v>
      </c>
      <c r="B190" t="s">
        <v>628</v>
      </c>
      <c r="C190" t="s">
        <v>640</v>
      </c>
      <c r="D190" t="s">
        <v>639</v>
      </c>
    </row>
    <row r="191" spans="1:4" x14ac:dyDescent="0.25">
      <c r="A191" t="s">
        <v>530</v>
      </c>
      <c r="B191" t="s">
        <v>628</v>
      </c>
      <c r="C191" t="s">
        <v>642</v>
      </c>
      <c r="D191" t="s">
        <v>641</v>
      </c>
    </row>
    <row r="192" spans="1:4" x14ac:dyDescent="0.25">
      <c r="A192" t="s">
        <v>530</v>
      </c>
      <c r="B192" t="s">
        <v>643</v>
      </c>
      <c r="C192" t="s">
        <v>645</v>
      </c>
      <c r="D192" t="s">
        <v>644</v>
      </c>
    </row>
    <row r="193" spans="1:4" x14ac:dyDescent="0.25">
      <c r="A193" t="s">
        <v>530</v>
      </c>
      <c r="B193" t="s">
        <v>643</v>
      </c>
      <c r="C193" t="s">
        <v>647</v>
      </c>
      <c r="D193" t="s">
        <v>646</v>
      </c>
    </row>
    <row r="194" spans="1:4" x14ac:dyDescent="0.25">
      <c r="A194" t="s">
        <v>530</v>
      </c>
      <c r="B194" t="s">
        <v>643</v>
      </c>
      <c r="C194" t="s">
        <v>649</v>
      </c>
      <c r="D194" t="s">
        <v>648</v>
      </c>
    </row>
    <row r="195" spans="1:4" x14ac:dyDescent="0.25">
      <c r="A195" t="s">
        <v>530</v>
      </c>
      <c r="B195" t="s">
        <v>643</v>
      </c>
      <c r="C195" t="s">
        <v>651</v>
      </c>
      <c r="D195" t="s">
        <v>650</v>
      </c>
    </row>
    <row r="196" spans="1:4" x14ac:dyDescent="0.25">
      <c r="A196" t="s">
        <v>530</v>
      </c>
      <c r="B196" t="s">
        <v>652</v>
      </c>
      <c r="C196" t="s">
        <v>654</v>
      </c>
      <c r="D196" t="s">
        <v>653</v>
      </c>
    </row>
    <row r="197" spans="1:4" x14ac:dyDescent="0.25">
      <c r="A197" t="s">
        <v>530</v>
      </c>
      <c r="B197" t="s">
        <v>652</v>
      </c>
      <c r="C197" t="s">
        <v>656</v>
      </c>
      <c r="D197" t="s">
        <v>655</v>
      </c>
    </row>
    <row r="198" spans="1:4" x14ac:dyDescent="0.25">
      <c r="A198" t="s">
        <v>530</v>
      </c>
      <c r="B198" t="s">
        <v>652</v>
      </c>
      <c r="C198" t="s">
        <v>658</v>
      </c>
      <c r="D198" t="s">
        <v>657</v>
      </c>
    </row>
  </sheetData>
  <sheetProtection sheet="1" objects="1" scenario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9"/>
  <sheetViews>
    <sheetView workbookViewId="0">
      <selection activeCell="A33" sqref="A33"/>
    </sheetView>
  </sheetViews>
  <sheetFormatPr baseColWidth="10" defaultColWidth="11.42578125" defaultRowHeight="15" x14ac:dyDescent="0.25"/>
  <sheetData>
    <row r="1" spans="1:1" x14ac:dyDescent="0.25">
      <c r="A1" t="s">
        <v>659</v>
      </c>
    </row>
    <row r="2" spans="1:1" x14ac:dyDescent="0.25">
      <c r="A2" t="s">
        <v>660</v>
      </c>
    </row>
    <row r="3" spans="1:1" x14ac:dyDescent="0.25">
      <c r="A3" t="s">
        <v>661</v>
      </c>
    </row>
    <row r="4" spans="1:1" x14ac:dyDescent="0.25">
      <c r="A4" t="s">
        <v>662</v>
      </c>
    </row>
    <row r="5" spans="1:1" x14ac:dyDescent="0.25">
      <c r="A5" t="s">
        <v>665</v>
      </c>
    </row>
    <row r="6" spans="1:1" x14ac:dyDescent="0.25">
      <c r="A6" t="s">
        <v>664</v>
      </c>
    </row>
    <row r="7" spans="1:1" x14ac:dyDescent="0.25">
      <c r="A7" t="s">
        <v>663</v>
      </c>
    </row>
    <row r="8" spans="1:1" x14ac:dyDescent="0.25">
      <c r="A8" t="s">
        <v>666</v>
      </c>
    </row>
    <row r="9" spans="1:1" x14ac:dyDescent="0.25">
      <c r="A9" t="s">
        <v>667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6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27.5703125" bestFit="1" customWidth="1"/>
    <col min="2" max="2" width="17.85546875" bestFit="1" customWidth="1"/>
    <col min="3" max="3" width="14" bestFit="1" customWidth="1"/>
    <col min="4" max="4" width="24.85546875" bestFit="1" customWidth="1"/>
    <col min="5" max="5" width="15.5703125" bestFit="1" customWidth="1"/>
    <col min="6" max="6" width="23.28515625" bestFit="1" customWidth="1"/>
    <col min="7" max="7" width="11.5703125" bestFit="1" customWidth="1"/>
    <col min="8" max="8" width="21" bestFit="1" customWidth="1"/>
    <col min="9" max="9" width="18.140625" bestFit="1" customWidth="1"/>
  </cols>
  <sheetData>
    <row r="1" spans="1:9" x14ac:dyDescent="0.25">
      <c r="A1" t="s">
        <v>659</v>
      </c>
      <c r="B1" t="s">
        <v>660</v>
      </c>
      <c r="C1" t="s">
        <v>661</v>
      </c>
      <c r="D1" t="s">
        <v>662</v>
      </c>
      <c r="E1" t="s">
        <v>665</v>
      </c>
      <c r="F1" t="s">
        <v>664</v>
      </c>
      <c r="G1" t="s">
        <v>663</v>
      </c>
      <c r="H1" t="s">
        <v>666</v>
      </c>
      <c r="I1" t="s">
        <v>667</v>
      </c>
    </row>
    <row r="2" spans="1:9" x14ac:dyDescent="0.25">
      <c r="A2" t="s">
        <v>668</v>
      </c>
      <c r="B2" t="s">
        <v>367</v>
      </c>
      <c r="C2" t="s">
        <v>397</v>
      </c>
      <c r="D2" t="s">
        <v>458</v>
      </c>
      <c r="E2" t="s">
        <v>499</v>
      </c>
      <c r="F2" t="s">
        <v>669</v>
      </c>
      <c r="G2" t="s">
        <v>564</v>
      </c>
      <c r="H2" t="s">
        <v>596</v>
      </c>
      <c r="I2" t="s">
        <v>687</v>
      </c>
    </row>
    <row r="3" spans="1:9" x14ac:dyDescent="0.25">
      <c r="A3" t="s">
        <v>677</v>
      </c>
      <c r="B3" t="s">
        <v>680</v>
      </c>
      <c r="C3" t="s">
        <v>679</v>
      </c>
      <c r="D3" t="s">
        <v>674</v>
      </c>
      <c r="E3" t="s">
        <v>508</v>
      </c>
      <c r="F3" t="s">
        <v>671</v>
      </c>
      <c r="G3" t="s">
        <v>670</v>
      </c>
      <c r="H3" t="s">
        <v>676</v>
      </c>
      <c r="I3" t="s">
        <v>675</v>
      </c>
    </row>
    <row r="4" spans="1:9" x14ac:dyDescent="0.25">
      <c r="A4" t="s">
        <v>678</v>
      </c>
      <c r="B4" t="s">
        <v>681</v>
      </c>
      <c r="C4" t="s">
        <v>427</v>
      </c>
      <c r="D4" t="s">
        <v>482</v>
      </c>
      <c r="E4" t="s">
        <v>519</v>
      </c>
      <c r="F4" t="s">
        <v>672</v>
      </c>
      <c r="G4" t="s">
        <v>682</v>
      </c>
      <c r="H4" t="s">
        <v>685</v>
      </c>
      <c r="I4" t="s">
        <v>684</v>
      </c>
    </row>
    <row r="5" spans="1:9" x14ac:dyDescent="0.25">
      <c r="D5" t="s">
        <v>489</v>
      </c>
      <c r="E5" t="s">
        <v>526</v>
      </c>
      <c r="F5" t="s">
        <v>673</v>
      </c>
      <c r="H5" t="s">
        <v>686</v>
      </c>
    </row>
    <row r="6" spans="1:9" x14ac:dyDescent="0.25">
      <c r="F6" t="s">
        <v>683</v>
      </c>
    </row>
  </sheetData>
  <sheetProtection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F20"/>
  <sheetViews>
    <sheetView topLeftCell="W1" workbookViewId="0">
      <selection activeCell="Z4" sqref="Z4"/>
    </sheetView>
  </sheetViews>
  <sheetFormatPr baseColWidth="10" defaultColWidth="11.42578125" defaultRowHeight="15" x14ac:dyDescent="0.25"/>
  <cols>
    <col min="1" max="1" width="39.7109375" bestFit="1" customWidth="1"/>
    <col min="2" max="2" width="44.28515625" bestFit="1" customWidth="1"/>
    <col min="3" max="3" width="34.7109375" bestFit="1" customWidth="1"/>
    <col min="4" max="4" width="40.28515625" bestFit="1" customWidth="1"/>
    <col min="5" max="5" width="45.140625" bestFit="1" customWidth="1"/>
    <col min="6" max="6" width="41.140625" bestFit="1" customWidth="1"/>
    <col min="7" max="7" width="32.5703125" bestFit="1" customWidth="1"/>
    <col min="8" max="8" width="38.28515625" bestFit="1" customWidth="1"/>
    <col min="9" max="9" width="39.140625" bestFit="1" customWidth="1"/>
    <col min="10" max="10" width="43" bestFit="1" customWidth="1"/>
    <col min="11" max="11" width="38" bestFit="1" customWidth="1"/>
    <col min="12" max="12" width="43.5703125" bestFit="1" customWidth="1"/>
    <col min="13" max="13" width="38.28515625" bestFit="1" customWidth="1"/>
    <col min="14" max="14" width="39.140625" bestFit="1" customWidth="1"/>
    <col min="15" max="15" width="40.42578125" bestFit="1" customWidth="1"/>
    <col min="16" max="16" width="35.42578125" bestFit="1" customWidth="1"/>
    <col min="17" max="17" width="42.7109375" bestFit="1" customWidth="1"/>
    <col min="18" max="18" width="47.5703125" bestFit="1" customWidth="1"/>
    <col min="19" max="19" width="24" bestFit="1" customWidth="1"/>
    <col min="20" max="20" width="37.28515625" bestFit="1" customWidth="1"/>
    <col min="21" max="21" width="44.5703125" bestFit="1" customWidth="1"/>
    <col min="22" max="22" width="43.5703125" bestFit="1" customWidth="1"/>
    <col min="23" max="23" width="43.28515625" bestFit="1" customWidth="1"/>
    <col min="24" max="24" width="40.140625" bestFit="1" customWidth="1"/>
    <col min="25" max="25" width="48.5703125" bestFit="1" customWidth="1"/>
    <col min="26" max="26" width="39.42578125" customWidth="1"/>
    <col min="27" max="27" width="41.28515625" bestFit="1" customWidth="1"/>
    <col min="28" max="28" width="41" bestFit="1" customWidth="1"/>
    <col min="29" max="29" width="38.28515625" bestFit="1" customWidth="1"/>
    <col min="30" max="30" width="42.5703125" bestFit="1" customWidth="1"/>
    <col min="31" max="31" width="42" bestFit="1" customWidth="1"/>
    <col min="32" max="32" width="35.85546875" bestFit="1" customWidth="1"/>
  </cols>
  <sheetData>
    <row r="1" spans="1:32" x14ac:dyDescent="0.25">
      <c r="A1" s="27" t="s">
        <v>564</v>
      </c>
      <c r="B1" s="27" t="s">
        <v>499</v>
      </c>
      <c r="C1" s="27" t="s">
        <v>508</v>
      </c>
      <c r="D1" s="27" t="s">
        <v>596</v>
      </c>
      <c r="E1" s="27" t="s">
        <v>668</v>
      </c>
      <c r="F1" s="27" t="s">
        <v>458</v>
      </c>
      <c r="G1" s="27" t="s">
        <v>669</v>
      </c>
      <c r="H1" s="27" t="s">
        <v>670</v>
      </c>
      <c r="I1" s="27" t="s">
        <v>397</v>
      </c>
      <c r="J1" s="27" t="s">
        <v>671</v>
      </c>
      <c r="K1" s="27" t="s">
        <v>519</v>
      </c>
      <c r="L1" s="27" t="s">
        <v>672</v>
      </c>
      <c r="M1" s="27" t="s">
        <v>673</v>
      </c>
      <c r="N1" s="27" t="s">
        <v>687</v>
      </c>
      <c r="O1" s="27" t="s">
        <v>674</v>
      </c>
      <c r="P1" s="27" t="s">
        <v>675</v>
      </c>
      <c r="Q1" s="27" t="s">
        <v>676</v>
      </c>
      <c r="R1" s="27" t="s">
        <v>677</v>
      </c>
      <c r="S1" s="27" t="s">
        <v>526</v>
      </c>
      <c r="T1" s="27" t="s">
        <v>367</v>
      </c>
      <c r="U1" s="27" t="s">
        <v>678</v>
      </c>
      <c r="V1" s="27" t="s">
        <v>679</v>
      </c>
      <c r="W1" s="27" t="s">
        <v>482</v>
      </c>
      <c r="X1" s="27" t="s">
        <v>489</v>
      </c>
      <c r="Y1" s="27" t="s">
        <v>680</v>
      </c>
      <c r="Z1" s="27" t="s">
        <v>681</v>
      </c>
      <c r="AA1" s="27" t="s">
        <v>682</v>
      </c>
      <c r="AB1" s="27" t="s">
        <v>683</v>
      </c>
      <c r="AC1" s="27" t="s">
        <v>684</v>
      </c>
      <c r="AD1" s="27" t="s">
        <v>427</v>
      </c>
      <c r="AE1" s="27" t="s">
        <v>685</v>
      </c>
      <c r="AF1" s="27" t="s">
        <v>686</v>
      </c>
    </row>
    <row r="2" spans="1:32" x14ac:dyDescent="0.25">
      <c r="A2" t="s">
        <v>572</v>
      </c>
      <c r="B2" t="s">
        <v>507</v>
      </c>
      <c r="C2" t="s">
        <v>739</v>
      </c>
      <c r="D2" t="s">
        <v>600</v>
      </c>
      <c r="E2" t="s">
        <v>247</v>
      </c>
      <c r="F2" t="s">
        <v>744</v>
      </c>
      <c r="G2" t="s">
        <v>533</v>
      </c>
      <c r="H2" t="s">
        <v>580</v>
      </c>
      <c r="I2" t="s">
        <v>746</v>
      </c>
      <c r="J2" s="28" t="s">
        <v>748</v>
      </c>
      <c r="K2" s="28" t="s">
        <v>525</v>
      </c>
      <c r="L2" t="s">
        <v>749</v>
      </c>
      <c r="M2" s="28" t="s">
        <v>751</v>
      </c>
      <c r="N2" t="s">
        <v>634</v>
      </c>
      <c r="O2" t="s">
        <v>753</v>
      </c>
      <c r="P2" t="s">
        <v>654</v>
      </c>
      <c r="Q2" t="s">
        <v>613</v>
      </c>
      <c r="R2" s="28" t="s">
        <v>274</v>
      </c>
      <c r="S2" t="s">
        <v>528</v>
      </c>
      <c r="T2" t="s">
        <v>373</v>
      </c>
      <c r="U2" t="s">
        <v>356</v>
      </c>
      <c r="V2" t="s">
        <v>422</v>
      </c>
      <c r="W2" t="s">
        <v>758</v>
      </c>
      <c r="X2" t="s">
        <v>493</v>
      </c>
      <c r="Y2" t="s">
        <v>761</v>
      </c>
      <c r="Z2" t="s">
        <v>395</v>
      </c>
      <c r="AA2" t="s">
        <v>591</v>
      </c>
      <c r="AB2" t="s">
        <v>766</v>
      </c>
      <c r="AC2" s="28" t="s">
        <v>645</v>
      </c>
      <c r="AD2" t="s">
        <v>439</v>
      </c>
      <c r="AE2" t="s">
        <v>620</v>
      </c>
      <c r="AF2" t="s">
        <v>770</v>
      </c>
    </row>
    <row r="3" spans="1:32" x14ac:dyDescent="0.25">
      <c r="A3" t="s">
        <v>574</v>
      </c>
      <c r="B3" t="s">
        <v>503</v>
      </c>
      <c r="C3" t="s">
        <v>512</v>
      </c>
      <c r="D3" t="s">
        <v>602</v>
      </c>
      <c r="E3" t="s">
        <v>338</v>
      </c>
      <c r="F3" t="s">
        <v>468</v>
      </c>
      <c r="G3" t="s">
        <v>745</v>
      </c>
      <c r="H3" t="s">
        <v>578</v>
      </c>
      <c r="I3" t="s">
        <v>747</v>
      </c>
      <c r="J3" s="28" t="s">
        <v>559</v>
      </c>
      <c r="K3" s="28" t="s">
        <v>523</v>
      </c>
      <c r="L3" t="s">
        <v>540</v>
      </c>
      <c r="M3" t="s">
        <v>547</v>
      </c>
      <c r="N3" t="s">
        <v>752</v>
      </c>
      <c r="O3" t="s">
        <v>475</v>
      </c>
      <c r="P3" t="s">
        <v>755</v>
      </c>
      <c r="Q3" t="s">
        <v>607</v>
      </c>
      <c r="R3" s="28" t="s">
        <v>756</v>
      </c>
      <c r="T3" t="s">
        <v>371</v>
      </c>
      <c r="U3" t="s">
        <v>295</v>
      </c>
      <c r="V3" t="s">
        <v>757</v>
      </c>
      <c r="W3" t="s">
        <v>759</v>
      </c>
      <c r="X3" t="s">
        <v>495</v>
      </c>
      <c r="Y3" t="s">
        <v>762</v>
      </c>
      <c r="Z3" t="s">
        <v>393</v>
      </c>
      <c r="AA3" t="s">
        <v>764</v>
      </c>
      <c r="AB3" t="s">
        <v>767</v>
      </c>
      <c r="AC3" s="28" t="s">
        <v>647</v>
      </c>
      <c r="AD3" t="s">
        <v>435</v>
      </c>
      <c r="AE3" t="s">
        <v>618</v>
      </c>
      <c r="AF3" t="s">
        <v>623</v>
      </c>
    </row>
    <row r="4" spans="1:32" x14ac:dyDescent="0.25">
      <c r="A4" t="s">
        <v>738</v>
      </c>
      <c r="B4" t="s">
        <v>505</v>
      </c>
      <c r="C4" t="s">
        <v>514</v>
      </c>
      <c r="D4" t="s">
        <v>598</v>
      </c>
      <c r="E4" t="s">
        <v>255</v>
      </c>
      <c r="F4" t="s">
        <v>460</v>
      </c>
      <c r="H4" t="s">
        <v>582</v>
      </c>
      <c r="I4" t="s">
        <v>405</v>
      </c>
      <c r="J4" s="28" t="s">
        <v>563</v>
      </c>
      <c r="K4" s="28" t="s">
        <v>521</v>
      </c>
      <c r="L4" t="s">
        <v>750</v>
      </c>
      <c r="M4" t="s">
        <v>544</v>
      </c>
      <c r="N4" t="s">
        <v>642</v>
      </c>
      <c r="O4" t="s">
        <v>754</v>
      </c>
      <c r="P4" t="s">
        <v>656</v>
      </c>
      <c r="Q4" t="s">
        <v>605</v>
      </c>
      <c r="R4" s="28" t="s">
        <v>266</v>
      </c>
      <c r="T4" t="s">
        <v>369</v>
      </c>
      <c r="U4" t="s">
        <v>358</v>
      </c>
      <c r="V4" t="s">
        <v>410</v>
      </c>
      <c r="W4" t="s">
        <v>484</v>
      </c>
      <c r="X4" t="s">
        <v>491</v>
      </c>
      <c r="Y4" t="s">
        <v>376</v>
      </c>
      <c r="AA4" t="s">
        <v>765</v>
      </c>
      <c r="AB4" t="s">
        <v>554</v>
      </c>
      <c r="AC4" s="28" t="s">
        <v>651</v>
      </c>
      <c r="AD4" t="s">
        <v>441</v>
      </c>
      <c r="AE4" t="s">
        <v>616</v>
      </c>
      <c r="AF4" t="s">
        <v>625</v>
      </c>
    </row>
    <row r="5" spans="1:32" x14ac:dyDescent="0.25">
      <c r="A5" t="s">
        <v>570</v>
      </c>
      <c r="B5" t="s">
        <v>501</v>
      </c>
      <c r="C5" t="s">
        <v>516</v>
      </c>
      <c r="D5" t="s">
        <v>783</v>
      </c>
      <c r="E5" t="s">
        <v>239</v>
      </c>
      <c r="F5" t="s">
        <v>470</v>
      </c>
      <c r="I5" t="s">
        <v>403</v>
      </c>
      <c r="N5" t="s">
        <v>632</v>
      </c>
      <c r="O5" t="s">
        <v>477</v>
      </c>
      <c r="P5" t="s">
        <v>658</v>
      </c>
      <c r="Q5" t="s">
        <v>609</v>
      </c>
      <c r="R5" s="28" t="s">
        <v>272</v>
      </c>
      <c r="U5" t="s">
        <v>354</v>
      </c>
      <c r="V5" t="s">
        <v>418</v>
      </c>
      <c r="W5" t="s">
        <v>760</v>
      </c>
      <c r="X5" t="s">
        <v>497</v>
      </c>
      <c r="Y5" t="s">
        <v>382</v>
      </c>
      <c r="AA5" t="s">
        <v>589</v>
      </c>
      <c r="AB5" t="s">
        <v>556</v>
      </c>
      <c r="AC5" s="28" t="s">
        <v>768</v>
      </c>
      <c r="AD5" t="s">
        <v>769</v>
      </c>
      <c r="AF5" t="s">
        <v>627</v>
      </c>
    </row>
    <row r="6" spans="1:32" x14ac:dyDescent="0.25">
      <c r="A6" t="s">
        <v>566</v>
      </c>
      <c r="C6" t="s">
        <v>518</v>
      </c>
      <c r="E6" t="s">
        <v>740</v>
      </c>
      <c r="F6" t="s">
        <v>464</v>
      </c>
      <c r="I6" t="s">
        <v>407</v>
      </c>
      <c r="N6" t="s">
        <v>630</v>
      </c>
      <c r="O6" t="s">
        <v>479</v>
      </c>
      <c r="Q6" t="s">
        <v>611</v>
      </c>
      <c r="R6" s="28" t="s">
        <v>268</v>
      </c>
      <c r="U6" t="s">
        <v>291</v>
      </c>
      <c r="V6" t="s">
        <v>414</v>
      </c>
      <c r="Y6" t="s">
        <v>384</v>
      </c>
      <c r="AA6" t="s">
        <v>593</v>
      </c>
      <c r="AB6" t="s">
        <v>552</v>
      </c>
      <c r="AC6" t="s">
        <v>649</v>
      </c>
      <c r="AD6" t="s">
        <v>453</v>
      </c>
    </row>
    <row r="7" spans="1:32" x14ac:dyDescent="0.25">
      <c r="C7" t="s">
        <v>510</v>
      </c>
      <c r="E7" t="s">
        <v>231</v>
      </c>
      <c r="F7" t="s">
        <v>466</v>
      </c>
      <c r="I7" t="s">
        <v>401</v>
      </c>
      <c r="N7" t="s">
        <v>638</v>
      </c>
      <c r="R7" s="28" t="s">
        <v>270</v>
      </c>
      <c r="U7" t="s">
        <v>281</v>
      </c>
      <c r="V7" t="s">
        <v>412</v>
      </c>
      <c r="Y7" t="s">
        <v>380</v>
      </c>
      <c r="AA7" t="s">
        <v>585</v>
      </c>
      <c r="AB7" t="s">
        <v>550</v>
      </c>
      <c r="AD7" t="s">
        <v>437</v>
      </c>
    </row>
    <row r="8" spans="1:32" x14ac:dyDescent="0.25">
      <c r="E8" t="s">
        <v>243</v>
      </c>
      <c r="F8" t="s">
        <v>472</v>
      </c>
      <c r="N8" t="s">
        <v>640</v>
      </c>
      <c r="U8" t="s">
        <v>364</v>
      </c>
      <c r="V8" t="s">
        <v>424</v>
      </c>
      <c r="Y8" t="s">
        <v>388</v>
      </c>
      <c r="AD8" t="s">
        <v>431</v>
      </c>
    </row>
    <row r="9" spans="1:32" x14ac:dyDescent="0.25">
      <c r="E9" t="s">
        <v>741</v>
      </c>
      <c r="F9" t="s">
        <v>462</v>
      </c>
      <c r="N9" t="s">
        <v>636</v>
      </c>
      <c r="U9" t="s">
        <v>320</v>
      </c>
      <c r="V9" t="s">
        <v>416</v>
      </c>
      <c r="Y9" t="s">
        <v>386</v>
      </c>
      <c r="AD9" t="s">
        <v>429</v>
      </c>
    </row>
    <row r="10" spans="1:32" x14ac:dyDescent="0.25">
      <c r="E10" t="s">
        <v>229</v>
      </c>
      <c r="U10" t="s">
        <v>263</v>
      </c>
      <c r="V10" t="s">
        <v>426</v>
      </c>
      <c r="Y10" t="s">
        <v>390</v>
      </c>
      <c r="AD10" t="s">
        <v>445</v>
      </c>
    </row>
    <row r="11" spans="1:32" x14ac:dyDescent="0.25">
      <c r="E11" t="s">
        <v>259</v>
      </c>
      <c r="U11" t="s">
        <v>297</v>
      </c>
      <c r="V11" t="s">
        <v>420</v>
      </c>
      <c r="Y11" t="s">
        <v>763</v>
      </c>
      <c r="AD11" t="s">
        <v>455</v>
      </c>
    </row>
    <row r="12" spans="1:32" x14ac:dyDescent="0.25">
      <c r="E12" t="s">
        <v>233</v>
      </c>
      <c r="U12" t="s">
        <v>328</v>
      </c>
      <c r="AD12" t="s">
        <v>449</v>
      </c>
    </row>
    <row r="13" spans="1:32" x14ac:dyDescent="0.25">
      <c r="E13" t="s">
        <v>237</v>
      </c>
      <c r="U13" t="s">
        <v>283</v>
      </c>
      <c r="AD13" t="s">
        <v>451</v>
      </c>
    </row>
    <row r="14" spans="1:32" x14ac:dyDescent="0.25">
      <c r="E14" t="s">
        <v>742</v>
      </c>
      <c r="U14" t="s">
        <v>352</v>
      </c>
      <c r="AD14" t="s">
        <v>433</v>
      </c>
    </row>
    <row r="15" spans="1:32" x14ac:dyDescent="0.25">
      <c r="E15" t="s">
        <v>279</v>
      </c>
      <c r="U15" t="s">
        <v>289</v>
      </c>
      <c r="AD15" t="s">
        <v>447</v>
      </c>
    </row>
    <row r="16" spans="1:32" x14ac:dyDescent="0.25">
      <c r="E16" t="s">
        <v>743</v>
      </c>
      <c r="U16" t="s">
        <v>313</v>
      </c>
      <c r="AD16" t="s">
        <v>443</v>
      </c>
    </row>
    <row r="17" spans="5:21" x14ac:dyDescent="0.25">
      <c r="E17" t="s">
        <v>245</v>
      </c>
      <c r="U17" t="s">
        <v>362</v>
      </c>
    </row>
    <row r="18" spans="5:21" x14ac:dyDescent="0.25">
      <c r="U18" t="s">
        <v>309</v>
      </c>
    </row>
    <row r="19" spans="5:21" x14ac:dyDescent="0.25">
      <c r="U19" t="s">
        <v>360</v>
      </c>
    </row>
    <row r="20" spans="5:21" x14ac:dyDescent="0.25">
      <c r="U20" t="s">
        <v>299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12"/>
  <sheetViews>
    <sheetView workbookViewId="0">
      <selection activeCell="A13" sqref="A13"/>
    </sheetView>
  </sheetViews>
  <sheetFormatPr baseColWidth="10" defaultColWidth="11.42578125" defaultRowHeight="15" x14ac:dyDescent="0.25"/>
  <sheetData>
    <row r="1" spans="1:2" x14ac:dyDescent="0.25">
      <c r="A1" t="s">
        <v>771</v>
      </c>
      <c r="B1">
        <v>31</v>
      </c>
    </row>
    <row r="2" spans="1:2" x14ac:dyDescent="0.25">
      <c r="A2" t="s">
        <v>772</v>
      </c>
      <c r="B2">
        <v>28</v>
      </c>
    </row>
    <row r="3" spans="1:2" x14ac:dyDescent="0.25">
      <c r="A3" t="s">
        <v>773</v>
      </c>
      <c r="B3">
        <v>31</v>
      </c>
    </row>
    <row r="4" spans="1:2" x14ac:dyDescent="0.25">
      <c r="A4" t="s">
        <v>774</v>
      </c>
      <c r="B4">
        <v>30</v>
      </c>
    </row>
    <row r="5" spans="1:2" x14ac:dyDescent="0.25">
      <c r="A5" t="s">
        <v>775</v>
      </c>
      <c r="B5">
        <v>31</v>
      </c>
    </row>
    <row r="6" spans="1:2" x14ac:dyDescent="0.25">
      <c r="A6" t="s">
        <v>776</v>
      </c>
      <c r="B6">
        <v>30</v>
      </c>
    </row>
    <row r="7" spans="1:2" x14ac:dyDescent="0.25">
      <c r="A7" t="s">
        <v>777</v>
      </c>
      <c r="B7">
        <v>31</v>
      </c>
    </row>
    <row r="8" spans="1:2" x14ac:dyDescent="0.25">
      <c r="A8" t="s">
        <v>778</v>
      </c>
      <c r="B8">
        <v>31</v>
      </c>
    </row>
    <row r="9" spans="1:2" x14ac:dyDescent="0.25">
      <c r="A9" t="s">
        <v>779</v>
      </c>
      <c r="B9">
        <v>30</v>
      </c>
    </row>
    <row r="10" spans="1:2" x14ac:dyDescent="0.25">
      <c r="A10" t="s">
        <v>780</v>
      </c>
      <c r="B10">
        <v>31</v>
      </c>
    </row>
    <row r="11" spans="1:2" x14ac:dyDescent="0.25">
      <c r="A11" t="s">
        <v>781</v>
      </c>
      <c r="B11">
        <v>30</v>
      </c>
    </row>
    <row r="12" spans="1:2" x14ac:dyDescent="0.25">
      <c r="A12" t="s">
        <v>782</v>
      </c>
      <c r="B12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13"/>
  <sheetViews>
    <sheetView showGridLines="0" showRowColHeaders="0" topLeftCell="E1" workbookViewId="0">
      <selection activeCell="E8" sqref="E8"/>
    </sheetView>
  </sheetViews>
  <sheetFormatPr baseColWidth="10" defaultColWidth="11.42578125" defaultRowHeight="15" x14ac:dyDescent="0.25"/>
  <cols>
    <col min="3" max="3" width="11.42578125" customWidth="1"/>
    <col min="7" max="7" width="11.7109375" bestFit="1" customWidth="1"/>
    <col min="8" max="8" width="13" bestFit="1" customWidth="1"/>
    <col min="9" max="9" width="15.42578125" customWidth="1"/>
    <col min="10" max="10" width="11.42578125" customWidth="1"/>
    <col min="11" max="12" width="17.140625" customWidth="1"/>
  </cols>
  <sheetData>
    <row r="1" spans="1:14" ht="72.75" customHeight="1" thickBot="1" x14ac:dyDescent="0.3">
      <c r="A1" s="927" t="s">
        <v>771</v>
      </c>
      <c r="B1" s="928" t="s">
        <v>772</v>
      </c>
      <c r="C1" s="929" t="s">
        <v>773</v>
      </c>
      <c r="D1" s="930" t="s">
        <v>774</v>
      </c>
      <c r="E1" s="931" t="s">
        <v>775</v>
      </c>
      <c r="F1" s="932" t="s">
        <v>776</v>
      </c>
      <c r="G1" s="933" t="s">
        <v>777</v>
      </c>
      <c r="H1" s="934" t="s">
        <v>778</v>
      </c>
      <c r="I1" s="935" t="s">
        <v>779</v>
      </c>
      <c r="J1" s="936" t="s">
        <v>780</v>
      </c>
      <c r="K1" s="937" t="s">
        <v>781</v>
      </c>
      <c r="L1" s="938" t="s">
        <v>782</v>
      </c>
      <c r="M1" s="924"/>
      <c r="N1" s="924"/>
    </row>
    <row r="2" spans="1:14" ht="39.75" customHeight="1" thickTop="1" x14ac:dyDescent="0.25">
      <c r="A2" s="748">
        <f>Data!$FF$2</f>
        <v>97</v>
      </c>
      <c r="B2" s="748">
        <f>Data!$FF$3</f>
        <v>98</v>
      </c>
      <c r="C2" s="748">
        <f>Data!$FF$4</f>
        <v>93</v>
      </c>
      <c r="D2" s="748">
        <f>Data!$FF$5</f>
        <v>90</v>
      </c>
      <c r="E2" s="748">
        <f>Data!$FF$6</f>
        <v>93</v>
      </c>
      <c r="F2" s="748">
        <f>Data!$FF$7</f>
        <v>89</v>
      </c>
      <c r="G2" s="748">
        <f>Data!$FF$8</f>
        <v>93</v>
      </c>
      <c r="H2" s="748">
        <f>Data!$FF$9</f>
        <v>94</v>
      </c>
      <c r="I2" s="748">
        <f>Data!$FF$10</f>
        <v>101</v>
      </c>
      <c r="J2" s="748">
        <f>Data!$FF$11</f>
        <v>97</v>
      </c>
      <c r="K2" s="748">
        <f>Data!$FF$12</f>
        <v>98</v>
      </c>
      <c r="L2" s="748">
        <f>Data!$FF$13</f>
        <v>85</v>
      </c>
      <c r="M2" s="924"/>
      <c r="N2" s="924"/>
    </row>
    <row r="3" spans="1:14" x14ac:dyDescent="0.25">
      <c r="A3" s="924"/>
      <c r="B3" s="924"/>
      <c r="C3" s="924"/>
      <c r="D3" s="924"/>
      <c r="E3" s="924"/>
      <c r="F3" s="924"/>
      <c r="G3" s="924"/>
      <c r="H3" s="924"/>
      <c r="I3" s="924"/>
      <c r="J3" s="924"/>
      <c r="K3" s="924"/>
      <c r="L3" s="924"/>
      <c r="M3" s="924"/>
      <c r="N3" s="924"/>
    </row>
    <row r="4" spans="1:14" x14ac:dyDescent="0.25">
      <c r="A4" s="923"/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4"/>
      <c r="N4" s="924"/>
    </row>
    <row r="5" spans="1:14" x14ac:dyDescent="0.25">
      <c r="A5" s="924"/>
      <c r="B5" s="924"/>
      <c r="C5" s="924"/>
      <c r="D5" s="924"/>
      <c r="E5" s="924"/>
      <c r="F5" s="924"/>
      <c r="G5" s="924"/>
      <c r="H5" s="924"/>
      <c r="I5" s="924"/>
      <c r="J5" s="924"/>
      <c r="K5" s="924"/>
      <c r="L5" s="924"/>
      <c r="M5" s="924"/>
      <c r="N5" s="924"/>
    </row>
    <row r="6" spans="1:14" x14ac:dyDescent="0.25">
      <c r="A6" s="749">
        <v>1</v>
      </c>
      <c r="B6" s="924" t="s">
        <v>814</v>
      </c>
      <c r="C6" s="924"/>
      <c r="D6" s="924"/>
      <c r="E6" s="924"/>
      <c r="F6" s="924"/>
      <c r="G6" s="924"/>
      <c r="H6" s="924"/>
      <c r="I6" s="924"/>
      <c r="J6" s="924"/>
      <c r="K6" s="924"/>
      <c r="L6" s="924"/>
      <c r="M6" s="924"/>
      <c r="N6" s="924"/>
    </row>
    <row r="7" spans="1:14" x14ac:dyDescent="0.25">
      <c r="A7" s="749">
        <v>10</v>
      </c>
      <c r="B7" s="924" t="s">
        <v>821</v>
      </c>
      <c r="C7" s="924"/>
      <c r="D7" s="924"/>
      <c r="E7" s="924"/>
      <c r="F7" s="924"/>
      <c r="G7" s="924"/>
      <c r="H7" s="924"/>
      <c r="I7" s="924"/>
      <c r="J7" s="924"/>
      <c r="K7" s="924"/>
      <c r="L7" s="924"/>
      <c r="M7" s="924"/>
      <c r="N7" s="924"/>
    </row>
    <row r="8" spans="1:14" x14ac:dyDescent="0.25">
      <c r="A8" s="749">
        <v>15</v>
      </c>
      <c r="B8" s="924" t="s">
        <v>815</v>
      </c>
      <c r="C8" s="924"/>
      <c r="D8" s="924"/>
      <c r="E8" s="924"/>
      <c r="F8" s="924"/>
      <c r="G8" s="924"/>
      <c r="H8" s="924"/>
      <c r="I8" s="924"/>
      <c r="J8" s="924"/>
      <c r="K8" s="924"/>
      <c r="L8" s="924"/>
      <c r="M8" s="924"/>
      <c r="N8" s="924"/>
    </row>
    <row r="9" spans="1:14" x14ac:dyDescent="0.25">
      <c r="A9" s="924"/>
      <c r="B9" s="924"/>
      <c r="C9" s="924"/>
      <c r="D9" s="924"/>
      <c r="E9" s="924"/>
      <c r="F9" s="924"/>
      <c r="G9" s="924"/>
      <c r="H9" s="924"/>
      <c r="I9" s="924"/>
      <c r="J9" s="924"/>
      <c r="K9" s="924"/>
      <c r="L9" s="924"/>
      <c r="M9" s="924"/>
      <c r="N9" s="924"/>
    </row>
    <row r="10" spans="1:14" x14ac:dyDescent="0.25">
      <c r="A10" s="924"/>
      <c r="B10" s="924"/>
      <c r="C10" s="924"/>
      <c r="D10" s="924"/>
      <c r="E10" s="924"/>
      <c r="F10" s="924"/>
      <c r="G10" s="924"/>
      <c r="H10" s="924"/>
      <c r="I10" s="924"/>
      <c r="J10" s="924"/>
      <c r="K10" s="924"/>
      <c r="L10" s="924"/>
      <c r="M10" s="924"/>
      <c r="N10" s="924"/>
    </row>
    <row r="11" spans="1:14" x14ac:dyDescent="0.25">
      <c r="A11" s="924"/>
      <c r="B11" s="924"/>
      <c r="C11" s="924"/>
      <c r="D11" s="924"/>
      <c r="E11" s="924"/>
      <c r="F11" s="924"/>
      <c r="G11" s="924"/>
      <c r="H11" s="924"/>
      <c r="I11" s="924"/>
      <c r="J11" s="924"/>
      <c r="K11" s="924"/>
      <c r="L11" s="924"/>
      <c r="M11" s="924"/>
      <c r="N11" s="924"/>
    </row>
    <row r="12" spans="1:14" x14ac:dyDescent="0.25">
      <c r="A12" s="924"/>
      <c r="B12" s="924"/>
      <c r="C12" s="924"/>
      <c r="D12" s="924"/>
      <c r="E12" s="924"/>
      <c r="F12" s="924"/>
      <c r="G12" s="924"/>
      <c r="H12" s="924"/>
      <c r="I12" s="924"/>
      <c r="J12" s="924"/>
      <c r="K12" s="924"/>
      <c r="L12" s="924"/>
      <c r="M12" s="924"/>
      <c r="N12" s="924"/>
    </row>
    <row r="13" spans="1:14" x14ac:dyDescent="0.25">
      <c r="A13" s="924"/>
      <c r="B13" s="924"/>
      <c r="C13" s="924"/>
      <c r="D13" s="924"/>
      <c r="E13" s="924"/>
      <c r="F13" s="924"/>
      <c r="G13" s="924"/>
      <c r="H13" s="924"/>
      <c r="I13" s="924"/>
      <c r="J13" s="924"/>
      <c r="K13" s="924"/>
      <c r="L13" s="924"/>
      <c r="M13" s="924"/>
      <c r="N13" s="924"/>
    </row>
  </sheetData>
  <sheetProtection sheet="1" objects="1" scenarios="1"/>
  <conditionalFormatting sqref="A6:A8">
    <cfRule type="iconSet" priority="3">
      <iconSet showValue="0">
        <cfvo type="percent" val="0"/>
        <cfvo type="percent" val="33"/>
        <cfvo type="percent" val="67"/>
      </iconSet>
    </cfRule>
  </conditionalFormatting>
  <conditionalFormatting sqref="A2:L2">
    <cfRule type="iconSet" priority="1">
      <iconSet showValue="0">
        <cfvo type="percent" val="0"/>
        <cfvo type="num" val="0" gte="0"/>
        <cfvo type="num" val="6" gte="0"/>
      </iconSet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C2D597"/>
  </sheetPr>
  <dimension ref="A1:S121"/>
  <sheetViews>
    <sheetView showGridLines="0" showRowColHeaders="0" topLeftCell="A37" zoomScale="115" zoomScaleNormal="115" zoomScalePageLayoutView="60" workbookViewId="0">
      <selection activeCell="H10" sqref="H10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8.85546875" customWidth="1"/>
    <col min="12" max="12" width="6.855468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1131"/>
      <c r="E1" s="1131"/>
      <c r="F1" s="1131"/>
      <c r="G1" s="1131"/>
      <c r="L1" s="12" t="s">
        <v>74</v>
      </c>
    </row>
    <row r="2" spans="1:17" x14ac:dyDescent="0.25">
      <c r="A2" t="s">
        <v>799</v>
      </c>
      <c r="D2" s="1131"/>
      <c r="E2" s="1131"/>
      <c r="F2" s="1131"/>
      <c r="G2" s="1131"/>
    </row>
    <row r="3" spans="1:17" x14ac:dyDescent="0.25">
      <c r="A3" s="30" t="s">
        <v>688</v>
      </c>
      <c r="D3" s="1131"/>
      <c r="E3" s="1131"/>
      <c r="F3" s="1131"/>
      <c r="G3" s="1131"/>
    </row>
    <row r="4" spans="1:17" ht="15" customHeight="1" x14ac:dyDescent="0.25">
      <c r="D4" s="1131"/>
      <c r="E4" s="1131"/>
      <c r="F4" s="1131"/>
      <c r="G4" s="1131"/>
      <c r="N4" s="1115"/>
      <c r="O4" s="1115"/>
      <c r="P4" s="1115"/>
      <c r="Q4" s="1115"/>
    </row>
    <row r="5" spans="1:17" ht="18" customHeight="1" x14ac:dyDescent="0.25">
      <c r="A5" s="1133" t="s">
        <v>81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N5" s="1115"/>
      <c r="O5" s="1115"/>
      <c r="P5" s="1115"/>
      <c r="Q5" s="1115"/>
    </row>
    <row r="6" spans="1:17" ht="18.75" customHeight="1" x14ac:dyDescent="0.3">
      <c r="A6" s="1134" t="s">
        <v>82</v>
      </c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N6" s="1114" t="s">
        <v>689</v>
      </c>
      <c r="O6" s="1114"/>
      <c r="P6" s="1114"/>
      <c r="Q6" s="1114"/>
    </row>
    <row r="7" spans="1:17" ht="15.75" customHeight="1" x14ac:dyDescent="0.25">
      <c r="A7" s="59" t="s">
        <v>87</v>
      </c>
      <c r="B7" s="175" t="str">
        <f>'67-A'!B14</f>
        <v>O</v>
      </c>
      <c r="C7" s="1135" t="s">
        <v>86</v>
      </c>
      <c r="D7" s="1135"/>
      <c r="E7" s="1136" t="str">
        <f>'67-A'!E14:G14</f>
        <v>SANTO_DOMINGO</v>
      </c>
      <c r="F7" s="1136"/>
      <c r="G7" s="1136"/>
      <c r="H7" s="1137" t="s">
        <v>220</v>
      </c>
      <c r="I7" s="1137"/>
      <c r="J7" s="1132" t="str">
        <f>'67-A'!J14:K14</f>
        <v>VIII</v>
      </c>
      <c r="K7" s="1132"/>
      <c r="L7" s="176"/>
      <c r="M7" s="19"/>
      <c r="N7" s="1114"/>
      <c r="O7" s="1114"/>
      <c r="P7" s="1114"/>
      <c r="Q7" s="1114"/>
    </row>
    <row r="8" spans="1:17" ht="15.75" customHeight="1" x14ac:dyDescent="0.25">
      <c r="A8" s="59" t="s">
        <v>83</v>
      </c>
      <c r="B8" s="1143" t="str">
        <f>'67-A'!B15:D15</f>
        <v>HOSPITAL GENERAL DR. VINICIO CALVENTI</v>
      </c>
      <c r="C8" s="1143"/>
      <c r="D8" s="1143"/>
      <c r="E8" s="1143"/>
      <c r="F8" s="59" t="s">
        <v>84</v>
      </c>
      <c r="G8" s="177">
        <f>'67-A'!G15:I15</f>
        <v>6867307</v>
      </c>
      <c r="H8" s="179"/>
      <c r="I8" s="179"/>
      <c r="J8" s="178"/>
      <c r="K8" s="179"/>
      <c r="L8" s="176"/>
    </row>
    <row r="9" spans="1:17" ht="13.5" customHeight="1" x14ac:dyDescent="0.25">
      <c r="A9" s="59" t="s">
        <v>219</v>
      </c>
      <c r="B9" s="180" t="s">
        <v>771</v>
      </c>
      <c r="C9" s="198"/>
      <c r="D9" s="181"/>
      <c r="E9" s="182"/>
      <c r="F9" s="59" t="s">
        <v>85</v>
      </c>
      <c r="G9" s="183">
        <v>2024</v>
      </c>
      <c r="H9" s="199"/>
      <c r="I9" s="199"/>
      <c r="J9" s="178"/>
      <c r="K9" s="179"/>
      <c r="L9" s="176"/>
      <c r="N9" s="1114" t="s">
        <v>801</v>
      </c>
      <c r="O9" s="1114"/>
      <c r="P9" s="1114"/>
      <c r="Q9" s="1114"/>
    </row>
    <row r="10" spans="1:17" ht="15" customHeight="1" thickBot="1" x14ac:dyDescent="0.3">
      <c r="A10" s="1028" t="s">
        <v>96</v>
      </c>
      <c r="B10" s="1028"/>
      <c r="C10" s="1028"/>
      <c r="D10" s="1028"/>
      <c r="E10" s="2"/>
      <c r="F10" s="2" t="s">
        <v>97</v>
      </c>
      <c r="G10" s="2"/>
      <c r="H10" s="2"/>
      <c r="I10" s="2"/>
      <c r="J10" s="2"/>
      <c r="K10" s="3"/>
      <c r="L10" s="4"/>
      <c r="N10" s="1114"/>
      <c r="O10" s="1114"/>
      <c r="P10" s="1114"/>
      <c r="Q10" s="1114"/>
    </row>
    <row r="11" spans="1:17" ht="15.75" customHeight="1" x14ac:dyDescent="0.25">
      <c r="A11" s="1096" t="s">
        <v>1</v>
      </c>
      <c r="B11" s="123" t="s">
        <v>2</v>
      </c>
      <c r="C11" s="124" t="s">
        <v>724</v>
      </c>
      <c r="D11" s="1098" t="s">
        <v>3</v>
      </c>
      <c r="E11" s="78"/>
      <c r="F11" s="1087" t="s">
        <v>725</v>
      </c>
      <c r="G11" s="1088"/>
      <c r="H11" s="1088"/>
      <c r="I11" s="1089"/>
      <c r="J11" s="127" t="s">
        <v>4</v>
      </c>
      <c r="K11" s="128" t="s">
        <v>5</v>
      </c>
      <c r="L11" s="1100" t="s">
        <v>6</v>
      </c>
      <c r="N11" s="1114"/>
      <c r="O11" s="1114"/>
      <c r="P11" s="1114"/>
      <c r="Q11" s="1114"/>
    </row>
    <row r="12" spans="1:17" ht="15.75" customHeight="1" thickBot="1" x14ac:dyDescent="0.3">
      <c r="A12" s="1097"/>
      <c r="B12" s="125" t="s">
        <v>7</v>
      </c>
      <c r="C12" s="126" t="s">
        <v>8</v>
      </c>
      <c r="D12" s="1099"/>
      <c r="E12" s="78"/>
      <c r="F12" s="1090"/>
      <c r="G12" s="1091"/>
      <c r="H12" s="1091"/>
      <c r="I12" s="1092"/>
      <c r="J12" s="129" t="s">
        <v>9</v>
      </c>
      <c r="K12" s="130" t="s">
        <v>10</v>
      </c>
      <c r="L12" s="1101"/>
    </row>
    <row r="13" spans="1:17" s="155" customFormat="1" x14ac:dyDescent="0.25">
      <c r="A13" s="153" t="s">
        <v>691</v>
      </c>
      <c r="B13" s="36">
        <v>0</v>
      </c>
      <c r="C13" s="36">
        <v>0</v>
      </c>
      <c r="D13" s="105">
        <f>SUM(C13+B13)</f>
        <v>0</v>
      </c>
      <c r="E13" s="154"/>
      <c r="F13" s="1045" t="s">
        <v>11</v>
      </c>
      <c r="G13" s="1046"/>
      <c r="H13" s="1046"/>
      <c r="I13" s="1047"/>
      <c r="J13" s="114">
        <v>195</v>
      </c>
      <c r="K13" s="114">
        <v>0</v>
      </c>
      <c r="L13" s="99">
        <f>SUM(K13+J13)</f>
        <v>195</v>
      </c>
    </row>
    <row r="14" spans="1:17" x14ac:dyDescent="0.25">
      <c r="A14" s="13" t="s">
        <v>692</v>
      </c>
      <c r="B14" s="36">
        <v>45</v>
      </c>
      <c r="C14" s="36">
        <v>587</v>
      </c>
      <c r="D14" s="106">
        <f>SUM(C14+B14)</f>
        <v>632</v>
      </c>
      <c r="E14" s="78"/>
      <c r="F14" s="1045" t="s">
        <v>12</v>
      </c>
      <c r="G14" s="1046"/>
      <c r="H14" s="1046"/>
      <c r="I14" s="1047"/>
      <c r="J14" s="114">
        <v>786</v>
      </c>
      <c r="K14" s="114">
        <v>2064</v>
      </c>
      <c r="L14" s="99">
        <f t="shared" ref="L14:L33" si="0">SUM(K14+J14)</f>
        <v>2850</v>
      </c>
    </row>
    <row r="15" spans="1:17" x14ac:dyDescent="0.25">
      <c r="A15" s="13" t="s">
        <v>693</v>
      </c>
      <c r="B15" s="36">
        <v>146</v>
      </c>
      <c r="C15" s="36">
        <v>515</v>
      </c>
      <c r="D15" s="106">
        <f t="shared" ref="D15:D51" si="1">SUM(C15+B15)</f>
        <v>661</v>
      </c>
      <c r="E15" s="78"/>
      <c r="F15" s="1029" t="s">
        <v>13</v>
      </c>
      <c r="G15" s="1030"/>
      <c r="H15" s="1030"/>
      <c r="I15" s="1030"/>
      <c r="J15" s="114">
        <v>244</v>
      </c>
      <c r="K15" s="114">
        <v>1101</v>
      </c>
      <c r="L15" s="99">
        <f t="shared" si="0"/>
        <v>1345</v>
      </c>
    </row>
    <row r="16" spans="1:17" x14ac:dyDescent="0.25">
      <c r="A16" s="13" t="s">
        <v>694</v>
      </c>
      <c r="B16" s="36">
        <v>26</v>
      </c>
      <c r="C16" s="36">
        <v>423</v>
      </c>
      <c r="D16" s="106">
        <f t="shared" si="1"/>
        <v>449</v>
      </c>
      <c r="E16" s="78"/>
      <c r="F16" s="1029" t="s">
        <v>14</v>
      </c>
      <c r="G16" s="1030"/>
      <c r="H16" s="1030"/>
      <c r="I16" s="1030"/>
      <c r="J16" s="114">
        <v>205</v>
      </c>
      <c r="K16" s="114">
        <v>379</v>
      </c>
      <c r="L16" s="99">
        <f t="shared" si="0"/>
        <v>584</v>
      </c>
    </row>
    <row r="17" spans="1:12" x14ac:dyDescent="0.25">
      <c r="A17" s="13" t="s">
        <v>695</v>
      </c>
      <c r="B17" s="36">
        <v>83</v>
      </c>
      <c r="C17" s="36">
        <v>250</v>
      </c>
      <c r="D17" s="106">
        <f t="shared" si="1"/>
        <v>333</v>
      </c>
      <c r="E17" s="78"/>
      <c r="F17" s="1029" t="s">
        <v>15</v>
      </c>
      <c r="G17" s="1030"/>
      <c r="H17" s="1030"/>
      <c r="I17" s="1030"/>
      <c r="J17" s="114">
        <v>0</v>
      </c>
      <c r="K17" s="114">
        <v>0</v>
      </c>
      <c r="L17" s="99">
        <f t="shared" si="0"/>
        <v>0</v>
      </c>
    </row>
    <row r="18" spans="1:12" x14ac:dyDescent="0.25">
      <c r="A18" s="13" t="s">
        <v>786</v>
      </c>
      <c r="B18" s="36">
        <v>329</v>
      </c>
      <c r="C18" s="36">
        <v>363</v>
      </c>
      <c r="D18" s="106">
        <f t="shared" si="1"/>
        <v>692</v>
      </c>
      <c r="E18" s="78"/>
      <c r="F18" s="1045" t="s">
        <v>16</v>
      </c>
      <c r="G18" s="1046"/>
      <c r="H18" s="1046"/>
      <c r="I18" s="1046"/>
      <c r="J18" s="114">
        <v>0</v>
      </c>
      <c r="K18" s="114">
        <v>0</v>
      </c>
      <c r="L18" s="99">
        <f t="shared" si="0"/>
        <v>0</v>
      </c>
    </row>
    <row r="19" spans="1:12" x14ac:dyDescent="0.25">
      <c r="A19" s="13" t="s">
        <v>696</v>
      </c>
      <c r="B19" s="36">
        <v>137</v>
      </c>
      <c r="C19" s="36">
        <v>240</v>
      </c>
      <c r="D19" s="106">
        <f t="shared" si="1"/>
        <v>377</v>
      </c>
      <c r="E19" s="78"/>
      <c r="F19" s="1045" t="s">
        <v>17</v>
      </c>
      <c r="G19" s="1046"/>
      <c r="H19" s="1046"/>
      <c r="I19" s="1047"/>
      <c r="J19" s="114">
        <v>0</v>
      </c>
      <c r="K19" s="114">
        <v>0</v>
      </c>
      <c r="L19" s="99">
        <f t="shared" si="0"/>
        <v>0</v>
      </c>
    </row>
    <row r="20" spans="1:12" x14ac:dyDescent="0.25">
      <c r="A20" s="13" t="s">
        <v>697</v>
      </c>
      <c r="B20" s="36">
        <v>0</v>
      </c>
      <c r="C20" s="36">
        <v>0</v>
      </c>
      <c r="D20" s="106">
        <f t="shared" si="1"/>
        <v>0</v>
      </c>
      <c r="E20" s="78"/>
      <c r="F20" s="1045" t="s">
        <v>18</v>
      </c>
      <c r="G20" s="1046"/>
      <c r="H20" s="1046"/>
      <c r="I20" s="1047"/>
      <c r="J20" s="114">
        <v>0</v>
      </c>
      <c r="K20" s="114">
        <v>0</v>
      </c>
      <c r="L20" s="99">
        <f t="shared" si="0"/>
        <v>0</v>
      </c>
    </row>
    <row r="21" spans="1:12" x14ac:dyDescent="0.25">
      <c r="A21" s="13" t="s">
        <v>698</v>
      </c>
      <c r="B21" s="36">
        <v>102</v>
      </c>
      <c r="C21" s="36">
        <v>222</v>
      </c>
      <c r="D21" s="106">
        <f t="shared" si="1"/>
        <v>324</v>
      </c>
      <c r="E21" s="78"/>
      <c r="F21" s="1045" t="s">
        <v>19</v>
      </c>
      <c r="G21" s="1046"/>
      <c r="H21" s="1046"/>
      <c r="I21" s="1047"/>
      <c r="J21" s="114">
        <v>0</v>
      </c>
      <c r="K21" s="114">
        <v>0</v>
      </c>
      <c r="L21" s="99">
        <f t="shared" si="0"/>
        <v>0</v>
      </c>
    </row>
    <row r="22" spans="1:12" x14ac:dyDescent="0.25">
      <c r="A22" s="13" t="s">
        <v>699</v>
      </c>
      <c r="B22" s="36">
        <v>80</v>
      </c>
      <c r="C22" s="36">
        <v>92</v>
      </c>
      <c r="D22" s="106">
        <f t="shared" si="1"/>
        <v>172</v>
      </c>
      <c r="E22" s="78"/>
      <c r="F22" s="1045" t="s">
        <v>20</v>
      </c>
      <c r="G22" s="1046"/>
      <c r="H22" s="1046"/>
      <c r="I22" s="1047"/>
      <c r="J22" s="114">
        <v>31</v>
      </c>
      <c r="K22" s="114">
        <v>25</v>
      </c>
      <c r="L22" s="99">
        <f t="shared" si="0"/>
        <v>56</v>
      </c>
    </row>
    <row r="23" spans="1:12" x14ac:dyDescent="0.25">
      <c r="A23" s="13" t="s">
        <v>700</v>
      </c>
      <c r="B23" s="36">
        <v>18</v>
      </c>
      <c r="C23" s="36">
        <v>156</v>
      </c>
      <c r="D23" s="106">
        <f t="shared" si="1"/>
        <v>174</v>
      </c>
      <c r="E23" s="78"/>
      <c r="F23" s="1045" t="s">
        <v>21</v>
      </c>
      <c r="G23" s="1046"/>
      <c r="H23" s="1046"/>
      <c r="I23" s="1047"/>
      <c r="J23" s="114">
        <v>28</v>
      </c>
      <c r="K23" s="114">
        <v>5</v>
      </c>
      <c r="L23" s="99">
        <f t="shared" si="0"/>
        <v>33</v>
      </c>
    </row>
    <row r="24" spans="1:12" x14ac:dyDescent="0.25">
      <c r="A24" s="13" t="s">
        <v>701</v>
      </c>
      <c r="B24" s="36">
        <v>33</v>
      </c>
      <c r="C24" s="36">
        <v>120</v>
      </c>
      <c r="D24" s="106">
        <f t="shared" si="1"/>
        <v>153</v>
      </c>
      <c r="E24" s="78"/>
      <c r="F24" s="1045" t="s">
        <v>22</v>
      </c>
      <c r="G24" s="1046"/>
      <c r="H24" s="1046"/>
      <c r="I24" s="1047"/>
      <c r="J24" s="114">
        <v>0</v>
      </c>
      <c r="K24" s="114">
        <v>0</v>
      </c>
      <c r="L24" s="99">
        <f t="shared" si="0"/>
        <v>0</v>
      </c>
    </row>
    <row r="25" spans="1:12" x14ac:dyDescent="0.25">
      <c r="A25" s="13" t="s">
        <v>702</v>
      </c>
      <c r="B25" s="36">
        <v>170</v>
      </c>
      <c r="C25" s="36">
        <v>387</v>
      </c>
      <c r="D25" s="106">
        <f t="shared" si="1"/>
        <v>557</v>
      </c>
      <c r="E25" s="78"/>
      <c r="F25" s="1045" t="s">
        <v>23</v>
      </c>
      <c r="G25" s="1046"/>
      <c r="H25" s="1046"/>
      <c r="I25" s="1047"/>
      <c r="J25" s="114">
        <v>0</v>
      </c>
      <c r="K25" s="114">
        <v>0</v>
      </c>
      <c r="L25" s="99">
        <f t="shared" si="0"/>
        <v>0</v>
      </c>
    </row>
    <row r="26" spans="1:12" x14ac:dyDescent="0.25">
      <c r="A26" s="13" t="s">
        <v>703</v>
      </c>
      <c r="B26" s="36">
        <v>59</v>
      </c>
      <c r="C26" s="36">
        <v>98</v>
      </c>
      <c r="D26" s="106">
        <f t="shared" si="1"/>
        <v>157</v>
      </c>
      <c r="E26" s="78"/>
      <c r="F26" s="1045" t="s">
        <v>24</v>
      </c>
      <c r="G26" s="1046"/>
      <c r="H26" s="1046"/>
      <c r="I26" s="1047"/>
      <c r="J26" s="114">
        <v>0</v>
      </c>
      <c r="K26" s="114">
        <v>0</v>
      </c>
      <c r="L26" s="99">
        <f t="shared" si="0"/>
        <v>0</v>
      </c>
    </row>
    <row r="27" spans="1:12" x14ac:dyDescent="0.25">
      <c r="A27" s="13" t="s">
        <v>704</v>
      </c>
      <c r="B27" s="36">
        <v>28</v>
      </c>
      <c r="C27" s="36">
        <v>66</v>
      </c>
      <c r="D27" s="106">
        <f t="shared" si="1"/>
        <v>94</v>
      </c>
      <c r="E27" s="78"/>
      <c r="F27" s="1045" t="s">
        <v>25</v>
      </c>
      <c r="G27" s="1046"/>
      <c r="H27" s="1046"/>
      <c r="I27" s="1047"/>
      <c r="J27" s="114">
        <v>0</v>
      </c>
      <c r="K27" s="114">
        <v>0</v>
      </c>
      <c r="L27" s="99">
        <f t="shared" si="0"/>
        <v>0</v>
      </c>
    </row>
    <row r="28" spans="1:12" x14ac:dyDescent="0.25">
      <c r="A28" s="13" t="s">
        <v>705</v>
      </c>
      <c r="B28" s="36">
        <v>0</v>
      </c>
      <c r="C28" s="36">
        <v>139</v>
      </c>
      <c r="D28" s="106">
        <f t="shared" si="1"/>
        <v>139</v>
      </c>
      <c r="E28" s="78"/>
      <c r="F28" s="1045" t="s">
        <v>26</v>
      </c>
      <c r="G28" s="1046"/>
      <c r="H28" s="1046"/>
      <c r="I28" s="1047"/>
      <c r="J28" s="114">
        <v>0</v>
      </c>
      <c r="K28" s="114">
        <v>0</v>
      </c>
      <c r="L28" s="99">
        <f t="shared" si="0"/>
        <v>0</v>
      </c>
    </row>
    <row r="29" spans="1:12" x14ac:dyDescent="0.25">
      <c r="A29" s="13" t="s">
        <v>706</v>
      </c>
      <c r="B29" s="36">
        <v>68</v>
      </c>
      <c r="C29" s="36">
        <v>79</v>
      </c>
      <c r="D29" s="106">
        <f t="shared" si="1"/>
        <v>147</v>
      </c>
      <c r="E29" s="78"/>
      <c r="F29" s="1045" t="s">
        <v>27</v>
      </c>
      <c r="G29" s="1046"/>
      <c r="H29" s="1046"/>
      <c r="I29" s="1047"/>
      <c r="J29" s="1005"/>
      <c r="K29" s="1003">
        <v>239</v>
      </c>
      <c r="L29" s="99">
        <f t="shared" si="0"/>
        <v>239</v>
      </c>
    </row>
    <row r="30" spans="1:12" x14ac:dyDescent="0.25">
      <c r="A30" s="13" t="s">
        <v>707</v>
      </c>
      <c r="B30" s="36">
        <v>0</v>
      </c>
      <c r="C30" s="36">
        <v>0</v>
      </c>
      <c r="D30" s="106">
        <f t="shared" si="1"/>
        <v>0</v>
      </c>
      <c r="E30" s="78"/>
      <c r="F30" s="1029" t="s">
        <v>28</v>
      </c>
      <c r="G30" s="1030"/>
      <c r="H30" s="1030"/>
      <c r="I30" s="1030"/>
      <c r="J30" s="1004">
        <v>137</v>
      </c>
      <c r="K30" s="996"/>
      <c r="L30" s="99">
        <f t="shared" si="0"/>
        <v>137</v>
      </c>
    </row>
    <row r="31" spans="1:12" x14ac:dyDescent="0.25">
      <c r="A31" s="13" t="s">
        <v>708</v>
      </c>
      <c r="B31" s="36">
        <v>12</v>
      </c>
      <c r="C31" s="36">
        <v>227</v>
      </c>
      <c r="D31" s="106">
        <f t="shared" si="1"/>
        <v>239</v>
      </c>
      <c r="E31" s="78"/>
      <c r="F31" s="1029" t="s">
        <v>29</v>
      </c>
      <c r="G31" s="1030"/>
      <c r="H31" s="1030"/>
      <c r="I31" s="1030"/>
      <c r="J31" s="36">
        <v>5307</v>
      </c>
      <c r="K31" s="37">
        <v>17091</v>
      </c>
      <c r="L31" s="99">
        <f t="shared" si="0"/>
        <v>22398</v>
      </c>
    </row>
    <row r="32" spans="1:12" x14ac:dyDescent="0.25">
      <c r="A32" s="13" t="s">
        <v>787</v>
      </c>
      <c r="B32" s="36">
        <v>0</v>
      </c>
      <c r="C32" s="36">
        <v>0</v>
      </c>
      <c r="D32" s="106">
        <f t="shared" si="1"/>
        <v>0</v>
      </c>
      <c r="E32" s="78"/>
      <c r="F32" s="1029" t="s">
        <v>30</v>
      </c>
      <c r="G32" s="1030"/>
      <c r="H32" s="1030"/>
      <c r="I32" s="1030"/>
      <c r="J32" s="36">
        <v>0</v>
      </c>
      <c r="K32" s="36">
        <v>0</v>
      </c>
      <c r="L32" s="99">
        <f t="shared" si="0"/>
        <v>0</v>
      </c>
    </row>
    <row r="33" spans="1:17" s="17" customFormat="1" x14ac:dyDescent="0.25">
      <c r="A33" s="13" t="s">
        <v>788</v>
      </c>
      <c r="B33" s="36">
        <v>0</v>
      </c>
      <c r="C33" s="36">
        <v>16</v>
      </c>
      <c r="D33" s="106">
        <f t="shared" si="1"/>
        <v>16</v>
      </c>
      <c r="E33" s="156"/>
      <c r="F33" s="1029" t="s">
        <v>31</v>
      </c>
      <c r="G33" s="1030"/>
      <c r="H33" s="1030"/>
      <c r="I33" s="1030"/>
      <c r="J33" s="36">
        <v>0</v>
      </c>
      <c r="K33" s="36">
        <v>0</v>
      </c>
      <c r="L33" s="99">
        <f t="shared" si="0"/>
        <v>0</v>
      </c>
    </row>
    <row r="34" spans="1:17" s="17" customFormat="1" ht="15.75" thickBot="1" x14ac:dyDescent="0.3">
      <c r="A34" s="13" t="s">
        <v>789</v>
      </c>
      <c r="B34" s="36">
        <v>40</v>
      </c>
      <c r="C34" s="36">
        <v>269</v>
      </c>
      <c r="D34" s="106">
        <f t="shared" si="1"/>
        <v>309</v>
      </c>
      <c r="E34" s="156"/>
      <c r="F34" s="1107" t="s">
        <v>76</v>
      </c>
      <c r="G34" s="1108"/>
      <c r="H34" s="1108"/>
      <c r="I34" s="1108"/>
      <c r="J34" s="116">
        <v>6</v>
      </c>
      <c r="K34" s="116">
        <v>5</v>
      </c>
      <c r="L34" s="186">
        <f>K34+J34</f>
        <v>11</v>
      </c>
    </row>
    <row r="35" spans="1:17" x14ac:dyDescent="0.25">
      <c r="A35" s="13" t="s">
        <v>709</v>
      </c>
      <c r="B35" s="36">
        <v>45</v>
      </c>
      <c r="C35" s="36">
        <v>378</v>
      </c>
      <c r="D35" s="106">
        <f t="shared" si="1"/>
        <v>423</v>
      </c>
      <c r="E35" s="78"/>
      <c r="F35" s="38" t="s">
        <v>32</v>
      </c>
      <c r="G35" s="39"/>
      <c r="H35" s="39"/>
      <c r="I35" s="39"/>
      <c r="J35" s="40"/>
      <c r="K35" s="40"/>
      <c r="L35" s="117">
        <v>3</v>
      </c>
    </row>
    <row r="36" spans="1:17" x14ac:dyDescent="0.25">
      <c r="A36" s="13" t="s">
        <v>710</v>
      </c>
      <c r="B36" s="36">
        <v>32</v>
      </c>
      <c r="C36" s="36">
        <v>77</v>
      </c>
      <c r="D36" s="106">
        <f t="shared" si="1"/>
        <v>109</v>
      </c>
      <c r="E36" s="78"/>
      <c r="F36" s="41" t="s">
        <v>33</v>
      </c>
      <c r="G36" s="42"/>
      <c r="H36" s="42"/>
      <c r="I36" s="42"/>
      <c r="J36" s="42"/>
      <c r="K36" s="43"/>
      <c r="L36" s="119">
        <v>142</v>
      </c>
    </row>
    <row r="37" spans="1:17" x14ac:dyDescent="0.25">
      <c r="A37" s="13" t="s">
        <v>711</v>
      </c>
      <c r="B37" s="36">
        <v>73</v>
      </c>
      <c r="C37" s="36">
        <v>133</v>
      </c>
      <c r="D37" s="106">
        <f t="shared" si="1"/>
        <v>206</v>
      </c>
      <c r="E37" s="78"/>
      <c r="F37" s="41" t="s">
        <v>34</v>
      </c>
      <c r="G37" s="42"/>
      <c r="H37" s="42"/>
      <c r="I37" s="42"/>
      <c r="J37" s="42"/>
      <c r="K37" s="43"/>
      <c r="L37" s="119">
        <v>86</v>
      </c>
    </row>
    <row r="38" spans="1:17" x14ac:dyDescent="0.25">
      <c r="A38" s="13" t="s">
        <v>712</v>
      </c>
      <c r="B38" s="36">
        <v>174</v>
      </c>
      <c r="C38" s="36">
        <v>313</v>
      </c>
      <c r="D38" s="106">
        <f t="shared" si="1"/>
        <v>487</v>
      </c>
      <c r="E38" s="78"/>
      <c r="F38" s="41" t="s">
        <v>35</v>
      </c>
      <c r="G38" s="42"/>
      <c r="H38" s="42"/>
      <c r="I38" s="42"/>
      <c r="J38" s="42"/>
      <c r="K38" s="43"/>
      <c r="L38" s="119">
        <v>0</v>
      </c>
    </row>
    <row r="39" spans="1:17" x14ac:dyDescent="0.25">
      <c r="A39" s="13" t="s">
        <v>785</v>
      </c>
      <c r="B39" s="36">
        <v>140</v>
      </c>
      <c r="C39" s="36">
        <v>263</v>
      </c>
      <c r="D39" s="106">
        <f t="shared" si="1"/>
        <v>403</v>
      </c>
      <c r="E39" s="78"/>
      <c r="F39" s="41" t="s">
        <v>36</v>
      </c>
      <c r="G39" s="42"/>
      <c r="H39" s="42"/>
      <c r="I39" s="42"/>
      <c r="J39" s="42"/>
      <c r="K39" s="43" t="s">
        <v>38</v>
      </c>
      <c r="L39" s="120">
        <v>1</v>
      </c>
    </row>
    <row r="40" spans="1:17" ht="15.75" thickBot="1" x14ac:dyDescent="0.3">
      <c r="A40" s="13" t="s">
        <v>713</v>
      </c>
      <c r="B40" s="36">
        <v>220</v>
      </c>
      <c r="C40" s="36">
        <v>209</v>
      </c>
      <c r="D40" s="106">
        <f t="shared" si="1"/>
        <v>429</v>
      </c>
      <c r="E40" s="78"/>
      <c r="F40" s="44" t="s">
        <v>37</v>
      </c>
      <c r="G40" s="45"/>
      <c r="H40" s="45"/>
      <c r="I40" s="45"/>
      <c r="J40" s="45"/>
      <c r="K40" s="46"/>
      <c r="L40" s="121">
        <v>869</v>
      </c>
    </row>
    <row r="41" spans="1:17" ht="15.75" thickBot="1" x14ac:dyDescent="0.3">
      <c r="A41" s="13" t="s">
        <v>714</v>
      </c>
      <c r="B41" s="36">
        <v>21</v>
      </c>
      <c r="C41" s="36">
        <v>180</v>
      </c>
      <c r="D41" s="106">
        <f t="shared" si="1"/>
        <v>201</v>
      </c>
      <c r="E41" s="78"/>
      <c r="F41" s="44" t="s">
        <v>791</v>
      </c>
      <c r="G41" s="45"/>
      <c r="H41" s="45"/>
      <c r="I41" s="45"/>
      <c r="J41" s="45"/>
      <c r="K41" s="46"/>
      <c r="L41" s="121">
        <v>3</v>
      </c>
    </row>
    <row r="42" spans="1:17" ht="15.75" thickBot="1" x14ac:dyDescent="0.3">
      <c r="A42" s="13" t="s">
        <v>715</v>
      </c>
      <c r="B42" s="36">
        <v>103</v>
      </c>
      <c r="C42" s="36">
        <v>118</v>
      </c>
      <c r="D42" s="106">
        <f t="shared" si="1"/>
        <v>221</v>
      </c>
      <c r="E42" s="78"/>
      <c r="F42" s="44" t="s">
        <v>792</v>
      </c>
      <c r="G42" s="45"/>
      <c r="H42" s="45"/>
      <c r="I42" s="45"/>
      <c r="J42" s="45"/>
      <c r="K42" s="46"/>
      <c r="L42" s="121">
        <v>1</v>
      </c>
    </row>
    <row r="43" spans="1:17" ht="16.5" thickBot="1" x14ac:dyDescent="0.3">
      <c r="A43" s="13" t="s">
        <v>716</v>
      </c>
      <c r="B43" s="36">
        <v>89</v>
      </c>
      <c r="C43" s="36">
        <v>93</v>
      </c>
      <c r="D43" s="106">
        <f t="shared" si="1"/>
        <v>182</v>
      </c>
      <c r="E43" s="79"/>
      <c r="F43" s="44" t="s">
        <v>793</v>
      </c>
      <c r="G43" s="45"/>
      <c r="H43" s="45"/>
      <c r="I43" s="45"/>
      <c r="J43" s="45"/>
      <c r="K43" s="46"/>
      <c r="L43" s="121">
        <v>101</v>
      </c>
    </row>
    <row r="44" spans="1:17" ht="15.75" x14ac:dyDescent="0.25">
      <c r="A44" s="13" t="s">
        <v>717</v>
      </c>
      <c r="B44" s="36">
        <v>9</v>
      </c>
      <c r="C44" s="36">
        <v>17</v>
      </c>
      <c r="D44" s="106">
        <f t="shared" si="1"/>
        <v>26</v>
      </c>
      <c r="E44" s="79"/>
    </row>
    <row r="45" spans="1:17" ht="12" customHeight="1" thickBot="1" x14ac:dyDescent="0.35">
      <c r="A45" s="13" t="s">
        <v>718</v>
      </c>
      <c r="B45" s="36">
        <v>51</v>
      </c>
      <c r="C45" s="36">
        <v>28</v>
      </c>
      <c r="D45" s="106">
        <f t="shared" si="1"/>
        <v>79</v>
      </c>
      <c r="E45" s="80"/>
      <c r="F45" s="29" t="s">
        <v>128</v>
      </c>
      <c r="G45" s="29"/>
      <c r="H45" s="29"/>
      <c r="I45" s="29"/>
    </row>
    <row r="46" spans="1:17" ht="16.5" x14ac:dyDescent="0.3">
      <c r="A46" s="13" t="s">
        <v>719</v>
      </c>
      <c r="B46" s="36">
        <v>6</v>
      </c>
      <c r="C46" s="36">
        <v>19</v>
      </c>
      <c r="D46" s="106">
        <f t="shared" si="1"/>
        <v>25</v>
      </c>
      <c r="E46" s="80" t="s">
        <v>38</v>
      </c>
      <c r="F46" s="145" t="s">
        <v>39</v>
      </c>
      <c r="G46" s="146"/>
      <c r="H46" s="146"/>
      <c r="I46" s="146"/>
      <c r="J46" s="146"/>
      <c r="K46" s="142"/>
      <c r="L46" s="152" t="s">
        <v>737</v>
      </c>
    </row>
    <row r="47" spans="1:17" ht="16.5" x14ac:dyDescent="0.3">
      <c r="A47" s="13" t="s">
        <v>720</v>
      </c>
      <c r="B47" s="36">
        <v>27</v>
      </c>
      <c r="C47" s="36">
        <v>14</v>
      </c>
      <c r="D47" s="106">
        <f t="shared" si="1"/>
        <v>41</v>
      </c>
      <c r="E47" s="78"/>
      <c r="F47" s="20" t="s">
        <v>150</v>
      </c>
      <c r="G47" s="33"/>
      <c r="H47" s="33"/>
      <c r="I47" s="33"/>
      <c r="J47" s="147"/>
      <c r="K47" s="148"/>
      <c r="L47" s="118">
        <v>86</v>
      </c>
      <c r="N47" s="1114" t="s">
        <v>810</v>
      </c>
      <c r="O47" s="1114"/>
      <c r="P47" s="1114"/>
      <c r="Q47" s="1114"/>
    </row>
    <row r="48" spans="1:17" ht="16.5" x14ac:dyDescent="0.3">
      <c r="A48" s="13" t="s">
        <v>721</v>
      </c>
      <c r="B48" s="36">
        <v>31</v>
      </c>
      <c r="C48" s="36">
        <v>44</v>
      </c>
      <c r="D48" s="106">
        <f t="shared" si="1"/>
        <v>75</v>
      </c>
      <c r="E48" s="78"/>
      <c r="F48" s="20" t="s">
        <v>151</v>
      </c>
      <c r="G48" s="33"/>
      <c r="H48" s="33"/>
      <c r="I48" s="33"/>
      <c r="J48" s="147"/>
      <c r="K48" s="148"/>
      <c r="L48" s="118">
        <v>30</v>
      </c>
      <c r="N48" s="1114"/>
      <c r="O48" s="1114"/>
      <c r="P48" s="1114"/>
      <c r="Q48" s="1114"/>
    </row>
    <row r="49" spans="1:17" ht="16.5" x14ac:dyDescent="0.3">
      <c r="A49" s="13" t="s">
        <v>790</v>
      </c>
      <c r="B49" s="36">
        <v>89</v>
      </c>
      <c r="C49" s="36">
        <v>276</v>
      </c>
      <c r="D49" s="106">
        <f t="shared" si="1"/>
        <v>365</v>
      </c>
      <c r="E49" s="78"/>
      <c r="F49" s="20" t="s">
        <v>152</v>
      </c>
      <c r="G49" s="33"/>
      <c r="H49" s="33"/>
      <c r="I49" s="33"/>
      <c r="J49" s="147"/>
      <c r="K49" s="148"/>
      <c r="L49" s="118">
        <v>51</v>
      </c>
      <c r="N49" s="1114"/>
      <c r="O49" s="1114"/>
      <c r="P49" s="1114"/>
      <c r="Q49" s="1114"/>
    </row>
    <row r="50" spans="1:17" ht="17.25" thickBot="1" x14ac:dyDescent="0.35">
      <c r="A50" s="109" t="s">
        <v>722</v>
      </c>
      <c r="B50" s="36">
        <v>186</v>
      </c>
      <c r="C50" s="36">
        <v>161</v>
      </c>
      <c r="D50" s="107">
        <f t="shared" si="1"/>
        <v>347</v>
      </c>
      <c r="E50" s="78"/>
      <c r="F50" s="20" t="s">
        <v>153</v>
      </c>
      <c r="G50" s="33"/>
      <c r="H50" s="33"/>
      <c r="I50" s="33"/>
      <c r="J50" s="147"/>
      <c r="K50" s="148"/>
      <c r="L50" s="118">
        <v>9</v>
      </c>
    </row>
    <row r="51" spans="1:17" ht="17.25" thickBot="1" x14ac:dyDescent="0.35">
      <c r="A51" s="112" t="s">
        <v>723</v>
      </c>
      <c r="B51" s="113">
        <v>2672</v>
      </c>
      <c r="C51" s="113">
        <v>6572</v>
      </c>
      <c r="D51" s="108">
        <f t="shared" si="1"/>
        <v>9244</v>
      </c>
      <c r="E51" s="78"/>
      <c r="F51" s="20" t="s">
        <v>154</v>
      </c>
      <c r="G51" s="33"/>
      <c r="H51" s="33"/>
      <c r="I51" s="33"/>
      <c r="J51" s="147"/>
      <c r="K51" s="148"/>
      <c r="L51" s="118">
        <v>12</v>
      </c>
    </row>
    <row r="52" spans="1:17" ht="17.25" thickBot="1" x14ac:dyDescent="0.35">
      <c r="A52" s="197" t="s">
        <v>40</v>
      </c>
      <c r="B52" s="1138" t="s">
        <v>809</v>
      </c>
      <c r="C52" s="1139"/>
      <c r="D52" s="184">
        <v>6109</v>
      </c>
      <c r="E52" s="78"/>
      <c r="F52" s="20" t="s">
        <v>155</v>
      </c>
      <c r="G52" s="33"/>
      <c r="H52" s="33"/>
      <c r="I52" s="33"/>
      <c r="J52" s="147"/>
      <c r="K52" s="148"/>
      <c r="L52" s="118">
        <v>0</v>
      </c>
    </row>
    <row r="53" spans="1:17" ht="16.5" x14ac:dyDescent="0.3">
      <c r="A53" s="50" t="s">
        <v>42</v>
      </c>
      <c r="B53" s="51"/>
      <c r="C53" s="52"/>
      <c r="D53" s="1057">
        <f>+D51+D52</f>
        <v>15353</v>
      </c>
      <c r="E53" s="78"/>
      <c r="F53" s="20" t="s">
        <v>156</v>
      </c>
      <c r="G53" s="33"/>
      <c r="H53" s="33"/>
      <c r="I53" s="33"/>
      <c r="J53" s="147"/>
      <c r="K53" s="148"/>
      <c r="L53" s="118">
        <v>0</v>
      </c>
    </row>
    <row r="54" spans="1:17" ht="17.25" thickBot="1" x14ac:dyDescent="0.35">
      <c r="A54" s="48" t="s">
        <v>43</v>
      </c>
      <c r="B54" s="49"/>
      <c r="C54" s="53" t="s">
        <v>44</v>
      </c>
      <c r="D54" s="1058"/>
      <c r="E54" s="78"/>
      <c r="F54" s="20" t="s">
        <v>157</v>
      </c>
      <c r="G54" s="33"/>
      <c r="H54" s="33"/>
      <c r="I54" s="33"/>
      <c r="J54" s="147"/>
      <c r="K54" s="148"/>
      <c r="L54" s="118">
        <v>1</v>
      </c>
    </row>
    <row r="55" spans="1:17" ht="16.5" x14ac:dyDescent="0.3">
      <c r="A55" s="4"/>
      <c r="B55" s="4"/>
      <c r="C55" s="4"/>
      <c r="D55" s="4"/>
      <c r="E55" s="78"/>
      <c r="F55" s="20" t="s">
        <v>158</v>
      </c>
      <c r="G55" s="33"/>
      <c r="H55" s="33"/>
      <c r="I55" s="33"/>
      <c r="J55" s="147"/>
      <c r="K55" s="148"/>
      <c r="L55" s="118">
        <v>0</v>
      </c>
    </row>
    <row r="56" spans="1:17" ht="16.5" x14ac:dyDescent="0.3">
      <c r="A56" s="4"/>
      <c r="B56" s="4"/>
      <c r="C56" s="4"/>
      <c r="D56" s="4"/>
      <c r="E56" s="78"/>
      <c r="F56" s="20" t="s">
        <v>159</v>
      </c>
      <c r="G56" s="33"/>
      <c r="H56" s="33"/>
      <c r="I56" s="33"/>
      <c r="J56" s="149"/>
      <c r="K56" s="150"/>
      <c r="L56" s="118">
        <v>9</v>
      </c>
    </row>
    <row r="57" spans="1:17" ht="17.25" thickBot="1" x14ac:dyDescent="0.35">
      <c r="A57" s="4"/>
      <c r="B57" s="4"/>
      <c r="D57" s="4"/>
      <c r="E57" s="78"/>
      <c r="F57" s="21" t="s">
        <v>160</v>
      </c>
      <c r="G57" s="34"/>
      <c r="H57" s="34"/>
      <c r="I57" s="34"/>
      <c r="J57" s="151"/>
      <c r="K57" s="173"/>
      <c r="L57" s="118">
        <v>5</v>
      </c>
    </row>
    <row r="58" spans="1:17" ht="9.75" customHeight="1" x14ac:dyDescent="0.3">
      <c r="B58" s="5" t="s">
        <v>45</v>
      </c>
      <c r="E58" s="81"/>
      <c r="F58" s="83"/>
      <c r="G58" s="83"/>
      <c r="H58" s="83"/>
      <c r="I58" s="83"/>
      <c r="J58" s="84"/>
      <c r="K58" s="85"/>
      <c r="L58" s="85"/>
    </row>
    <row r="59" spans="1:17" ht="4.5" customHeight="1" x14ac:dyDescent="0.3">
      <c r="A59" s="81"/>
      <c r="B59" s="82"/>
      <c r="C59" s="81"/>
      <c r="D59" s="81"/>
      <c r="E59" s="81"/>
      <c r="F59" s="83"/>
      <c r="G59" s="83"/>
      <c r="H59" s="83"/>
      <c r="I59" s="83"/>
      <c r="J59" s="84"/>
      <c r="K59" s="85"/>
      <c r="L59" s="85"/>
    </row>
    <row r="60" spans="1:17" ht="3" customHeight="1" x14ac:dyDescent="0.25">
      <c r="N60" s="14"/>
      <c r="O60" s="14"/>
    </row>
    <row r="61" spans="1:17" ht="10.5" customHeight="1" x14ac:dyDescent="0.25">
      <c r="A61" s="1031" t="s">
        <v>75</v>
      </c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</row>
    <row r="62" spans="1:17" ht="2.25" customHeight="1" thickBot="1" x14ac:dyDescent="0.3"/>
    <row r="63" spans="1:17" ht="16.5" thickBot="1" x14ac:dyDescent="0.3">
      <c r="A63" s="1068" t="s">
        <v>129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70"/>
      <c r="M63" s="14"/>
      <c r="O63" s="7"/>
      <c r="P63" s="7"/>
    </row>
    <row r="64" spans="1:17" ht="14.25" customHeight="1" thickBot="1" x14ac:dyDescent="0.3">
      <c r="A64" s="1103" t="s">
        <v>1</v>
      </c>
      <c r="B64" s="1071" t="s">
        <v>46</v>
      </c>
      <c r="C64" s="161"/>
      <c r="D64" s="1105" t="s">
        <v>795</v>
      </c>
      <c r="E64" s="1105"/>
      <c r="F64" s="1106"/>
      <c r="G64" s="1083" t="s">
        <v>798</v>
      </c>
      <c r="H64" s="1085" t="s">
        <v>77</v>
      </c>
      <c r="I64" s="1054" t="s">
        <v>78</v>
      </c>
      <c r="J64" s="1054" t="s">
        <v>79</v>
      </c>
      <c r="K64" s="1054" t="s">
        <v>80</v>
      </c>
      <c r="L64" s="1109" t="s">
        <v>784</v>
      </c>
    </row>
    <row r="65" spans="1:19" ht="28.5" customHeight="1" thickBot="1" x14ac:dyDescent="0.3">
      <c r="A65" s="1104"/>
      <c r="B65" s="1072"/>
      <c r="C65" s="167" t="s">
        <v>47</v>
      </c>
      <c r="D65" s="168" t="s">
        <v>796</v>
      </c>
      <c r="E65" s="168" t="s">
        <v>797</v>
      </c>
      <c r="F65" s="169" t="s">
        <v>48</v>
      </c>
      <c r="G65" s="1084"/>
      <c r="H65" s="1086"/>
      <c r="I65" s="1055"/>
      <c r="J65" s="1055"/>
      <c r="K65" s="1055"/>
      <c r="L65" s="1110"/>
      <c r="N65" t="s">
        <v>794</v>
      </c>
    </row>
    <row r="66" spans="1:19" x14ac:dyDescent="0.25">
      <c r="A66" s="56" t="s">
        <v>130</v>
      </c>
      <c r="B66" s="162">
        <v>0</v>
      </c>
      <c r="C66" s="163">
        <v>0</v>
      </c>
      <c r="D66" s="164">
        <v>0</v>
      </c>
      <c r="E66" s="165">
        <v>0</v>
      </c>
      <c r="F66" s="166">
        <f>E66+D66+C66</f>
        <v>0</v>
      </c>
      <c r="G66" s="159">
        <v>0</v>
      </c>
      <c r="H66" s="35">
        <v>0</v>
      </c>
      <c r="I66" s="170">
        <f>IFERROR(SUM(H66*$N$66),0)</f>
        <v>0</v>
      </c>
      <c r="J66" s="171">
        <f>IFERROR(SUM(G66/I66)*100,0)</f>
        <v>0</v>
      </c>
      <c r="K66" s="172">
        <f>IFERROR(SUM(G66/F66),0)</f>
        <v>0</v>
      </c>
      <c r="L66" s="58">
        <v>0</v>
      </c>
      <c r="N66">
        <f>IF(H86 &gt; 0, VLOOKUP(B9,Mes!A1:B12,2,0), "")</f>
        <v>31</v>
      </c>
    </row>
    <row r="67" spans="1:19" ht="15.75" thickBot="1" x14ac:dyDescent="0.3">
      <c r="A67" s="56" t="s">
        <v>131</v>
      </c>
      <c r="B67" s="162">
        <v>108</v>
      </c>
      <c r="C67" s="163">
        <v>97</v>
      </c>
      <c r="D67" s="164">
        <v>0</v>
      </c>
      <c r="E67" s="165">
        <v>0</v>
      </c>
      <c r="F67" s="100">
        <f>E67+D67+C67</f>
        <v>97</v>
      </c>
      <c r="G67" s="159">
        <v>372</v>
      </c>
      <c r="H67" s="35">
        <v>27</v>
      </c>
      <c r="I67" s="170">
        <f t="shared" ref="I67:I85" si="2">IFERROR(SUM(H67*$N$66),0)</f>
        <v>837</v>
      </c>
      <c r="J67" s="171">
        <f t="shared" ref="J67:J85" si="3">IFERROR(SUM(G67/I67)*100,0)</f>
        <v>44.444444444444443</v>
      </c>
      <c r="K67" s="172">
        <f t="shared" ref="K67:K85" si="4">IFERROR(SUM(G67/F67),0)</f>
        <v>3.8350515463917527</v>
      </c>
      <c r="L67" s="58">
        <v>11</v>
      </c>
    </row>
    <row r="68" spans="1:19" ht="15" customHeight="1" x14ac:dyDescent="0.25">
      <c r="A68" s="57" t="s">
        <v>132</v>
      </c>
      <c r="B68" s="162">
        <v>150</v>
      </c>
      <c r="C68" s="163">
        <v>140</v>
      </c>
      <c r="D68" s="164">
        <v>0</v>
      </c>
      <c r="E68" s="165">
        <v>0</v>
      </c>
      <c r="F68" s="100">
        <f>E68+D68+C68</f>
        <v>140</v>
      </c>
      <c r="G68" s="159">
        <v>459</v>
      </c>
      <c r="H68" s="35">
        <v>17</v>
      </c>
      <c r="I68" s="170">
        <f t="shared" si="2"/>
        <v>527</v>
      </c>
      <c r="J68" s="171">
        <f t="shared" si="3"/>
        <v>87.096774193548384</v>
      </c>
      <c r="K68" s="172">
        <f t="shared" si="4"/>
        <v>3.2785714285714285</v>
      </c>
      <c r="L68" s="58">
        <v>10</v>
      </c>
      <c r="N68" s="1166" t="s">
        <v>829</v>
      </c>
      <c r="O68" s="1167"/>
      <c r="P68" s="1168"/>
      <c r="Q68" s="1148" t="s">
        <v>833</v>
      </c>
      <c r="R68" s="1149"/>
      <c r="S68" s="1150"/>
    </row>
    <row r="69" spans="1:19" x14ac:dyDescent="0.25">
      <c r="A69" s="56" t="s">
        <v>133</v>
      </c>
      <c r="B69" s="162">
        <v>56</v>
      </c>
      <c r="C69" s="163">
        <v>50</v>
      </c>
      <c r="D69" s="164">
        <v>0</v>
      </c>
      <c r="E69" s="165">
        <v>0</v>
      </c>
      <c r="F69" s="100">
        <f>E69+D69+C69</f>
        <v>50</v>
      </c>
      <c r="G69" s="159">
        <v>195</v>
      </c>
      <c r="H69" s="35">
        <v>13</v>
      </c>
      <c r="I69" s="170">
        <f t="shared" si="2"/>
        <v>403</v>
      </c>
      <c r="J69" s="171">
        <f t="shared" si="3"/>
        <v>48.387096774193552</v>
      </c>
      <c r="K69" s="172">
        <f t="shared" si="4"/>
        <v>3.9</v>
      </c>
      <c r="L69" s="58">
        <v>6</v>
      </c>
      <c r="N69" s="1169"/>
      <c r="O69" s="1170"/>
      <c r="P69" s="1171"/>
      <c r="Q69" s="1151"/>
      <c r="R69" s="1152"/>
      <c r="S69" s="1153"/>
    </row>
    <row r="70" spans="1:19" x14ac:dyDescent="0.25">
      <c r="A70" s="56" t="s">
        <v>134</v>
      </c>
      <c r="B70" s="162">
        <v>133</v>
      </c>
      <c r="C70" s="163">
        <v>64</v>
      </c>
      <c r="D70" s="164">
        <v>2</v>
      </c>
      <c r="E70" s="165">
        <v>42</v>
      </c>
      <c r="F70" s="100">
        <f>E70+D70+C70</f>
        <v>108</v>
      </c>
      <c r="G70" s="159">
        <v>768</v>
      </c>
      <c r="H70" s="35">
        <v>29</v>
      </c>
      <c r="I70" s="170">
        <f t="shared" si="2"/>
        <v>899</v>
      </c>
      <c r="J70" s="171">
        <f t="shared" si="3"/>
        <v>85.428253615127929</v>
      </c>
      <c r="K70" s="172">
        <f t="shared" si="4"/>
        <v>7.1111111111111107</v>
      </c>
      <c r="L70" s="58">
        <v>25</v>
      </c>
      <c r="N70" s="1169"/>
      <c r="O70" s="1170"/>
      <c r="P70" s="1171"/>
      <c r="Q70" s="1151"/>
      <c r="R70" s="1152"/>
      <c r="S70" s="1153"/>
    </row>
    <row r="71" spans="1:19" ht="15.75" thickBot="1" x14ac:dyDescent="0.3">
      <c r="A71" s="56" t="s">
        <v>135</v>
      </c>
      <c r="B71" s="162">
        <v>0</v>
      </c>
      <c r="C71" s="163">
        <v>0</v>
      </c>
      <c r="D71" s="164">
        <v>0</v>
      </c>
      <c r="E71" s="165">
        <v>0</v>
      </c>
      <c r="F71" s="100">
        <f t="shared" ref="F71:F85" si="5">E71+D71+C71</f>
        <v>0</v>
      </c>
      <c r="G71" s="159">
        <v>0</v>
      </c>
      <c r="H71" s="35">
        <v>0</v>
      </c>
      <c r="I71" s="170">
        <f t="shared" si="2"/>
        <v>0</v>
      </c>
      <c r="J71" s="171">
        <f t="shared" si="3"/>
        <v>0</v>
      </c>
      <c r="K71" s="172">
        <f t="shared" si="4"/>
        <v>0</v>
      </c>
      <c r="L71" s="58">
        <v>0</v>
      </c>
      <c r="N71" s="1172"/>
      <c r="O71" s="1173"/>
      <c r="P71" s="1174"/>
      <c r="Q71" s="1154"/>
      <c r="R71" s="1155"/>
      <c r="S71" s="1156"/>
    </row>
    <row r="72" spans="1:19" ht="15.75" thickBot="1" x14ac:dyDescent="0.3">
      <c r="A72" s="56" t="s">
        <v>136</v>
      </c>
      <c r="B72" s="162">
        <v>0</v>
      </c>
      <c r="C72" s="163">
        <v>0</v>
      </c>
      <c r="D72" s="164">
        <v>0</v>
      </c>
      <c r="E72" s="165">
        <v>0</v>
      </c>
      <c r="F72" s="100">
        <f t="shared" si="5"/>
        <v>0</v>
      </c>
      <c r="G72" s="159">
        <v>0</v>
      </c>
      <c r="H72" s="35">
        <v>0</v>
      </c>
      <c r="I72" s="170">
        <f t="shared" si="2"/>
        <v>0</v>
      </c>
      <c r="J72" s="171">
        <f t="shared" si="3"/>
        <v>0</v>
      </c>
      <c r="K72" s="172">
        <f t="shared" si="4"/>
        <v>0</v>
      </c>
      <c r="L72" s="58">
        <v>0</v>
      </c>
      <c r="O72" s="939"/>
    </row>
    <row r="73" spans="1:19" ht="15" customHeight="1" x14ac:dyDescent="0.25">
      <c r="A73" s="56" t="s">
        <v>137</v>
      </c>
      <c r="B73" s="162">
        <v>2</v>
      </c>
      <c r="C73" s="163">
        <v>1</v>
      </c>
      <c r="D73" s="164">
        <v>0</v>
      </c>
      <c r="E73" s="165">
        <v>0</v>
      </c>
      <c r="F73" s="100">
        <f t="shared" si="5"/>
        <v>1</v>
      </c>
      <c r="G73" s="159">
        <v>5</v>
      </c>
      <c r="H73" s="35">
        <v>1</v>
      </c>
      <c r="I73" s="170">
        <f t="shared" si="2"/>
        <v>31</v>
      </c>
      <c r="J73" s="171">
        <f t="shared" si="3"/>
        <v>16.129032258064516</v>
      </c>
      <c r="K73" s="172">
        <f t="shared" si="4"/>
        <v>5</v>
      </c>
      <c r="L73" s="58">
        <v>1</v>
      </c>
      <c r="N73" s="1148" t="s">
        <v>830</v>
      </c>
      <c r="O73" s="1149"/>
      <c r="P73" s="1150"/>
      <c r="Q73" s="1157" t="s">
        <v>835</v>
      </c>
      <c r="R73" s="1158"/>
      <c r="S73" s="1159"/>
    </row>
    <row r="74" spans="1:19" x14ac:dyDescent="0.25">
      <c r="A74" s="56" t="s">
        <v>138</v>
      </c>
      <c r="B74" s="162">
        <v>0</v>
      </c>
      <c r="C74" s="163">
        <v>0</v>
      </c>
      <c r="D74" s="164">
        <v>0</v>
      </c>
      <c r="E74" s="165">
        <v>0</v>
      </c>
      <c r="F74" s="100">
        <f t="shared" si="5"/>
        <v>0</v>
      </c>
      <c r="G74" s="159">
        <v>0</v>
      </c>
      <c r="H74" s="35">
        <v>0</v>
      </c>
      <c r="I74" s="170">
        <f t="shared" si="2"/>
        <v>0</v>
      </c>
      <c r="J74" s="171">
        <f t="shared" si="3"/>
        <v>0</v>
      </c>
      <c r="K74" s="172">
        <f t="shared" si="4"/>
        <v>0</v>
      </c>
      <c r="L74" s="58">
        <v>0</v>
      </c>
      <c r="N74" s="1151"/>
      <c r="O74" s="1152"/>
      <c r="P74" s="1153"/>
      <c r="Q74" s="1160"/>
      <c r="R74" s="1161"/>
      <c r="S74" s="1162"/>
    </row>
    <row r="75" spans="1:19" ht="15.75" thickBot="1" x14ac:dyDescent="0.3">
      <c r="A75" s="56" t="s">
        <v>139</v>
      </c>
      <c r="B75" s="162">
        <v>0</v>
      </c>
      <c r="C75" s="163">
        <v>0</v>
      </c>
      <c r="D75" s="164">
        <v>0</v>
      </c>
      <c r="E75" s="165">
        <v>0</v>
      </c>
      <c r="F75" s="100">
        <f t="shared" si="5"/>
        <v>0</v>
      </c>
      <c r="G75" s="159">
        <v>0</v>
      </c>
      <c r="H75" s="35">
        <v>0</v>
      </c>
      <c r="I75" s="170">
        <f t="shared" si="2"/>
        <v>0</v>
      </c>
      <c r="J75" s="171">
        <f t="shared" si="3"/>
        <v>0</v>
      </c>
      <c r="K75" s="172">
        <f t="shared" si="4"/>
        <v>0</v>
      </c>
      <c r="L75" s="58">
        <v>0</v>
      </c>
      <c r="N75" s="1154"/>
      <c r="O75" s="1155"/>
      <c r="P75" s="1156"/>
      <c r="Q75" s="1163"/>
      <c r="R75" s="1164"/>
      <c r="S75" s="1165"/>
    </row>
    <row r="76" spans="1:19" ht="15" customHeight="1" x14ac:dyDescent="0.25">
      <c r="A76" s="56" t="s">
        <v>140</v>
      </c>
      <c r="B76" s="162">
        <v>130</v>
      </c>
      <c r="C76" s="163">
        <v>98</v>
      </c>
      <c r="D76" s="164">
        <v>0</v>
      </c>
      <c r="E76" s="165">
        <v>5</v>
      </c>
      <c r="F76" s="100">
        <f t="shared" si="5"/>
        <v>103</v>
      </c>
      <c r="G76" s="159">
        <v>488</v>
      </c>
      <c r="H76" s="35">
        <v>43</v>
      </c>
      <c r="I76" s="170">
        <f t="shared" si="2"/>
        <v>1333</v>
      </c>
      <c r="J76" s="171">
        <f t="shared" si="3"/>
        <v>36.609152288072018</v>
      </c>
      <c r="K76" s="172">
        <f t="shared" si="4"/>
        <v>4.7378640776699026</v>
      </c>
      <c r="L76" s="58">
        <v>27</v>
      </c>
      <c r="N76" s="1169" t="s">
        <v>831</v>
      </c>
      <c r="O76" s="1170"/>
      <c r="P76" s="1171"/>
    </row>
    <row r="77" spans="1:19" x14ac:dyDescent="0.25">
      <c r="A77" s="57" t="s">
        <v>141</v>
      </c>
      <c r="B77" s="162">
        <v>0</v>
      </c>
      <c r="C77" s="163">
        <v>0</v>
      </c>
      <c r="D77" s="164">
        <v>0</v>
      </c>
      <c r="E77" s="165">
        <v>0</v>
      </c>
      <c r="F77" s="100">
        <f t="shared" si="5"/>
        <v>0</v>
      </c>
      <c r="G77" s="159">
        <v>0</v>
      </c>
      <c r="H77" s="35">
        <v>0</v>
      </c>
      <c r="I77" s="170">
        <v>0</v>
      </c>
      <c r="J77" s="171">
        <f t="shared" si="3"/>
        <v>0</v>
      </c>
      <c r="K77" s="172">
        <f t="shared" si="4"/>
        <v>0</v>
      </c>
      <c r="L77" s="58">
        <v>0</v>
      </c>
      <c r="N77" s="1169"/>
      <c r="O77" s="1170"/>
      <c r="P77" s="1171"/>
    </row>
    <row r="78" spans="1:19" x14ac:dyDescent="0.25">
      <c r="A78" s="56" t="s">
        <v>142</v>
      </c>
      <c r="B78" s="162">
        <v>26</v>
      </c>
      <c r="C78" s="163">
        <v>25</v>
      </c>
      <c r="D78" s="164">
        <v>0</v>
      </c>
      <c r="E78" s="165">
        <v>0</v>
      </c>
      <c r="F78" s="100">
        <f t="shared" si="5"/>
        <v>25</v>
      </c>
      <c r="G78" s="159">
        <v>273</v>
      </c>
      <c r="H78" s="35">
        <v>0</v>
      </c>
      <c r="I78" s="170">
        <f t="shared" si="2"/>
        <v>0</v>
      </c>
      <c r="J78" s="171">
        <f t="shared" si="3"/>
        <v>0</v>
      </c>
      <c r="K78" s="172">
        <f t="shared" si="4"/>
        <v>10.92</v>
      </c>
      <c r="L78" s="58">
        <v>1</v>
      </c>
      <c r="N78" s="1169"/>
      <c r="O78" s="1170"/>
      <c r="P78" s="1171"/>
    </row>
    <row r="79" spans="1:19" ht="15.75" thickBot="1" x14ac:dyDescent="0.3">
      <c r="A79" s="56" t="s">
        <v>143</v>
      </c>
      <c r="B79" s="162">
        <v>3</v>
      </c>
      <c r="C79" s="163">
        <v>2</v>
      </c>
      <c r="D79" s="164">
        <v>0</v>
      </c>
      <c r="E79" s="165">
        <v>0</v>
      </c>
      <c r="F79" s="100">
        <f t="shared" si="5"/>
        <v>2</v>
      </c>
      <c r="G79" s="159">
        <v>7</v>
      </c>
      <c r="H79" s="35">
        <v>0</v>
      </c>
      <c r="I79" s="170">
        <f t="shared" si="2"/>
        <v>0</v>
      </c>
      <c r="J79" s="171">
        <f t="shared" si="3"/>
        <v>0</v>
      </c>
      <c r="K79" s="172">
        <f t="shared" si="4"/>
        <v>3.5</v>
      </c>
      <c r="L79" s="58">
        <v>1</v>
      </c>
      <c r="N79" s="1172"/>
      <c r="O79" s="1173"/>
      <c r="P79" s="1174"/>
    </row>
    <row r="80" spans="1:19" ht="15" customHeight="1" x14ac:dyDescent="0.25">
      <c r="A80" s="56" t="s">
        <v>144</v>
      </c>
      <c r="B80" s="162">
        <v>3</v>
      </c>
      <c r="C80" s="163">
        <v>2</v>
      </c>
      <c r="D80" s="164">
        <v>0</v>
      </c>
      <c r="E80" s="165">
        <v>0</v>
      </c>
      <c r="F80" s="100">
        <f t="shared" si="5"/>
        <v>2</v>
      </c>
      <c r="G80" s="159">
        <v>19</v>
      </c>
      <c r="H80" s="35">
        <v>1</v>
      </c>
      <c r="I80" s="170">
        <f t="shared" si="2"/>
        <v>31</v>
      </c>
      <c r="J80" s="171">
        <f t="shared" si="3"/>
        <v>61.29032258064516</v>
      </c>
      <c r="K80" s="172">
        <f t="shared" si="4"/>
        <v>9.5</v>
      </c>
      <c r="L80" s="58">
        <v>1</v>
      </c>
      <c r="N80" s="1148" t="s">
        <v>832</v>
      </c>
      <c r="O80" s="1149"/>
      <c r="P80" s="1150"/>
    </row>
    <row r="81" spans="1:18" x14ac:dyDescent="0.25">
      <c r="A81" s="56" t="s">
        <v>145</v>
      </c>
      <c r="B81" s="162">
        <v>0</v>
      </c>
      <c r="C81" s="163">
        <v>0</v>
      </c>
      <c r="D81" s="164">
        <v>0</v>
      </c>
      <c r="E81" s="165">
        <v>0</v>
      </c>
      <c r="F81" s="100">
        <f t="shared" si="5"/>
        <v>0</v>
      </c>
      <c r="G81" s="159">
        <v>0</v>
      </c>
      <c r="H81" s="35">
        <v>0</v>
      </c>
      <c r="I81" s="170">
        <f t="shared" si="2"/>
        <v>0</v>
      </c>
      <c r="J81" s="171">
        <f t="shared" si="3"/>
        <v>0</v>
      </c>
      <c r="K81" s="172">
        <f t="shared" si="4"/>
        <v>0</v>
      </c>
      <c r="L81" s="58">
        <v>0</v>
      </c>
      <c r="N81" s="1151"/>
      <c r="O81" s="1152"/>
      <c r="P81" s="1153"/>
    </row>
    <row r="82" spans="1:18" x14ac:dyDescent="0.25">
      <c r="A82" s="56" t="s">
        <v>146</v>
      </c>
      <c r="B82" s="162">
        <v>60</v>
      </c>
      <c r="C82" s="163">
        <v>57</v>
      </c>
      <c r="D82" s="164">
        <v>0</v>
      </c>
      <c r="E82" s="165">
        <v>0</v>
      </c>
      <c r="F82" s="100">
        <f t="shared" si="5"/>
        <v>57</v>
      </c>
      <c r="G82" s="159">
        <v>334</v>
      </c>
      <c r="H82" s="35">
        <v>3</v>
      </c>
      <c r="I82" s="170">
        <f t="shared" si="2"/>
        <v>93</v>
      </c>
      <c r="J82" s="171">
        <f t="shared" si="3"/>
        <v>359.13978494623655</v>
      </c>
      <c r="K82" s="172">
        <f t="shared" si="4"/>
        <v>5.8596491228070171</v>
      </c>
      <c r="L82" s="58">
        <v>3</v>
      </c>
      <c r="N82" s="1151"/>
      <c r="O82" s="1152"/>
      <c r="P82" s="1153"/>
    </row>
    <row r="83" spans="1:18" ht="15.75" thickBot="1" x14ac:dyDescent="0.3">
      <c r="A83" s="56" t="s">
        <v>147</v>
      </c>
      <c r="B83" s="162">
        <v>12</v>
      </c>
      <c r="C83" s="163">
        <v>10</v>
      </c>
      <c r="D83" s="164">
        <v>0</v>
      </c>
      <c r="E83" s="165">
        <v>0</v>
      </c>
      <c r="F83" s="100">
        <f t="shared" si="5"/>
        <v>10</v>
      </c>
      <c r="G83" s="159">
        <v>70</v>
      </c>
      <c r="H83" s="35">
        <v>6</v>
      </c>
      <c r="I83" s="170">
        <f t="shared" si="2"/>
        <v>186</v>
      </c>
      <c r="J83" s="171">
        <f t="shared" si="3"/>
        <v>37.634408602150536</v>
      </c>
      <c r="K83" s="172">
        <f t="shared" si="4"/>
        <v>7</v>
      </c>
      <c r="L83" s="58">
        <v>2</v>
      </c>
      <c r="N83" s="1154"/>
      <c r="O83" s="1155"/>
      <c r="P83" s="1156"/>
    </row>
    <row r="84" spans="1:18" x14ac:dyDescent="0.25">
      <c r="A84" s="56" t="s">
        <v>148</v>
      </c>
      <c r="B84" s="162">
        <v>46</v>
      </c>
      <c r="C84" s="163">
        <v>21</v>
      </c>
      <c r="D84" s="164">
        <v>1</v>
      </c>
      <c r="E84" s="165">
        <v>16</v>
      </c>
      <c r="F84" s="100">
        <f t="shared" si="5"/>
        <v>38</v>
      </c>
      <c r="G84" s="159">
        <v>133</v>
      </c>
      <c r="H84" s="35">
        <v>11</v>
      </c>
      <c r="I84" s="170">
        <f t="shared" si="2"/>
        <v>341</v>
      </c>
      <c r="J84" s="171">
        <f t="shared" si="3"/>
        <v>39.002932551319645</v>
      </c>
      <c r="K84" s="172">
        <f t="shared" si="4"/>
        <v>3.5</v>
      </c>
      <c r="L84" s="58">
        <v>8</v>
      </c>
    </row>
    <row r="85" spans="1:18" x14ac:dyDescent="0.25">
      <c r="A85" s="56" t="s">
        <v>149</v>
      </c>
      <c r="B85" s="162">
        <v>47</v>
      </c>
      <c r="C85" s="163">
        <v>38</v>
      </c>
      <c r="D85" s="164">
        <v>1</v>
      </c>
      <c r="E85" s="165">
        <v>0</v>
      </c>
      <c r="F85" s="100">
        <f t="shared" si="5"/>
        <v>39</v>
      </c>
      <c r="G85" s="159">
        <v>206</v>
      </c>
      <c r="H85" s="35">
        <v>13</v>
      </c>
      <c r="I85" s="170">
        <f t="shared" si="2"/>
        <v>403</v>
      </c>
      <c r="J85" s="171">
        <f t="shared" si="3"/>
        <v>51.116625310173703</v>
      </c>
      <c r="K85" s="172">
        <f t="shared" si="4"/>
        <v>5.2820512820512819</v>
      </c>
      <c r="L85" s="58">
        <v>8</v>
      </c>
    </row>
    <row r="86" spans="1:18" ht="15.75" thickBot="1" x14ac:dyDescent="0.3">
      <c r="A86" s="102" t="s">
        <v>6</v>
      </c>
      <c r="B86" s="158">
        <f t="shared" ref="B86:L86" si="6">SUM(B66:B85)</f>
        <v>776</v>
      </c>
      <c r="C86" s="104">
        <f t="shared" si="6"/>
        <v>605</v>
      </c>
      <c r="D86" s="103">
        <f t="shared" si="6"/>
        <v>4</v>
      </c>
      <c r="E86" s="103">
        <f t="shared" si="6"/>
        <v>63</v>
      </c>
      <c r="F86" s="103">
        <f t="shared" si="6"/>
        <v>672</v>
      </c>
      <c r="G86" s="103">
        <f t="shared" si="6"/>
        <v>3329</v>
      </c>
      <c r="H86" s="103">
        <f t="shared" si="6"/>
        <v>164</v>
      </c>
      <c r="I86" s="103">
        <f t="shared" si="6"/>
        <v>5084</v>
      </c>
      <c r="J86" s="103">
        <f t="shared" si="6"/>
        <v>866.27882756397651</v>
      </c>
      <c r="K86" s="103">
        <f t="shared" si="6"/>
        <v>73.424298568602495</v>
      </c>
      <c r="L86" s="103">
        <f t="shared" si="6"/>
        <v>104</v>
      </c>
    </row>
    <row r="87" spans="1:18" x14ac:dyDescent="0.25">
      <c r="A87" s="8"/>
      <c r="B87" s="9"/>
      <c r="C87" s="9"/>
      <c r="D87" s="9"/>
      <c r="E87" s="9"/>
      <c r="F87" s="9"/>
      <c r="G87" s="994"/>
      <c r="H87" s="9"/>
      <c r="I87" s="9"/>
      <c r="J87" s="9"/>
      <c r="K87" s="9"/>
      <c r="L87" s="9"/>
      <c r="M87" s="10"/>
      <c r="N87" s="10"/>
      <c r="O87" s="6"/>
      <c r="P87" s="6"/>
      <c r="Q87" s="6"/>
    </row>
    <row r="88" spans="1:18" ht="16.5" thickBot="1" x14ac:dyDescent="0.3">
      <c r="A88" s="1059" t="s">
        <v>734</v>
      </c>
      <c r="B88" s="1059"/>
      <c r="C88" s="1059"/>
      <c r="D88" s="1059"/>
      <c r="E88" s="1059"/>
      <c r="F88" s="1059"/>
      <c r="G88" s="1059"/>
      <c r="H88" s="1059"/>
      <c r="I88" s="1059"/>
      <c r="J88" s="1059"/>
      <c r="K88" s="1059"/>
      <c r="L88" s="66"/>
      <c r="M88" s="66"/>
      <c r="N88" s="55"/>
      <c r="O88" s="55"/>
      <c r="P88" s="55"/>
      <c r="Q88" s="55"/>
      <c r="R88" s="6"/>
    </row>
    <row r="89" spans="1:18" ht="15.75" customHeight="1" x14ac:dyDescent="0.25">
      <c r="A89" s="1116" t="s">
        <v>735</v>
      </c>
      <c r="B89" s="1117"/>
      <c r="C89" s="1073" t="s">
        <v>733</v>
      </c>
      <c r="D89" s="1074"/>
      <c r="E89" s="1074"/>
      <c r="F89" s="1074"/>
      <c r="G89" s="1074"/>
      <c r="H89" s="1074"/>
      <c r="I89" s="1074"/>
      <c r="J89" s="1075"/>
      <c r="K89" s="69"/>
      <c r="L89" s="64"/>
      <c r="M89" s="64"/>
      <c r="N89" s="65"/>
      <c r="O89" s="6"/>
      <c r="P89" s="6"/>
      <c r="Q89" s="6"/>
      <c r="R89" s="6"/>
    </row>
    <row r="90" spans="1:18" ht="15.75" thickBot="1" x14ac:dyDescent="0.3">
      <c r="A90" s="1118"/>
      <c r="B90" s="1119"/>
      <c r="C90" s="87" t="s">
        <v>161</v>
      </c>
      <c r="D90" s="88" t="s">
        <v>49</v>
      </c>
      <c r="E90" s="88" t="s">
        <v>50</v>
      </c>
      <c r="F90" s="88" t="s">
        <v>51</v>
      </c>
      <c r="G90" s="88" t="s">
        <v>52</v>
      </c>
      <c r="H90" s="88" t="s">
        <v>53</v>
      </c>
      <c r="I90" s="89" t="s">
        <v>54</v>
      </c>
      <c r="J90" s="90" t="s">
        <v>162</v>
      </c>
      <c r="K90" s="95" t="s">
        <v>6</v>
      </c>
      <c r="L90" s="6"/>
      <c r="M90" s="6"/>
      <c r="N90" s="6"/>
      <c r="O90" s="6"/>
      <c r="P90" s="6"/>
      <c r="Q90" s="6"/>
      <c r="R90" s="6"/>
    </row>
    <row r="91" spans="1:18" x14ac:dyDescent="0.25">
      <c r="A91" s="1076" t="s">
        <v>41</v>
      </c>
      <c r="B91" s="72" t="s">
        <v>731</v>
      </c>
      <c r="C91" s="1015">
        <v>1</v>
      </c>
      <c r="D91" s="1016">
        <v>12</v>
      </c>
      <c r="E91" s="1016">
        <v>27</v>
      </c>
      <c r="F91" s="1016">
        <v>9</v>
      </c>
      <c r="G91" s="1016">
        <v>8</v>
      </c>
      <c r="H91" s="1016">
        <v>0</v>
      </c>
      <c r="I91" s="1016">
        <v>0</v>
      </c>
      <c r="J91" s="1017">
        <v>0</v>
      </c>
      <c r="K91" s="137">
        <f t="shared" ref="K91:K99" si="7">SUM(J91+I91+H91+G91+F91+E91+D91+C91)</f>
        <v>57</v>
      </c>
      <c r="L91" s="6"/>
      <c r="M91" s="6"/>
      <c r="N91" s="6"/>
      <c r="O91" s="6"/>
      <c r="P91" s="6"/>
      <c r="Q91" s="6"/>
      <c r="R91" s="6"/>
    </row>
    <row r="92" spans="1:18" x14ac:dyDescent="0.25">
      <c r="A92" s="1077"/>
      <c r="B92" s="68" t="s">
        <v>730</v>
      </c>
      <c r="C92" s="1018">
        <v>0</v>
      </c>
      <c r="D92" s="1019">
        <v>9</v>
      </c>
      <c r="E92" s="1019">
        <v>29</v>
      </c>
      <c r="F92" s="1019">
        <v>24</v>
      </c>
      <c r="G92" s="1019">
        <v>20</v>
      </c>
      <c r="H92" s="1019">
        <v>3</v>
      </c>
      <c r="I92" s="1019">
        <v>3</v>
      </c>
      <c r="J92" s="1020">
        <v>0</v>
      </c>
      <c r="K92" s="138">
        <f t="shared" si="7"/>
        <v>88</v>
      </c>
    </row>
    <row r="93" spans="1:18" ht="15.75" thickBot="1" x14ac:dyDescent="0.3">
      <c r="A93" s="1078"/>
      <c r="B93" s="91" t="s">
        <v>6</v>
      </c>
      <c r="C93" s="1021">
        <f>+C91+C92</f>
        <v>1</v>
      </c>
      <c r="D93" s="1021">
        <f>+D91+D92</f>
        <v>21</v>
      </c>
      <c r="E93" s="1021">
        <f t="shared" ref="E93:J93" si="8">+E91+E92</f>
        <v>56</v>
      </c>
      <c r="F93" s="1021">
        <f t="shared" si="8"/>
        <v>33</v>
      </c>
      <c r="G93" s="1021">
        <f t="shared" si="8"/>
        <v>28</v>
      </c>
      <c r="H93" s="1021">
        <f t="shared" si="8"/>
        <v>3</v>
      </c>
      <c r="I93" s="1021">
        <f t="shared" si="8"/>
        <v>3</v>
      </c>
      <c r="J93" s="1021">
        <f t="shared" si="8"/>
        <v>0</v>
      </c>
      <c r="K93" s="139">
        <f t="shared" si="7"/>
        <v>145</v>
      </c>
    </row>
    <row r="94" spans="1:18" ht="15.75" thickBot="1" x14ac:dyDescent="0.3">
      <c r="A94" s="141"/>
      <c r="B94" s="133" t="s">
        <v>729</v>
      </c>
      <c r="C94" s="1022">
        <v>0</v>
      </c>
      <c r="D94" s="1023">
        <v>0</v>
      </c>
      <c r="E94" s="1023">
        <v>1</v>
      </c>
      <c r="F94" s="1023">
        <v>0</v>
      </c>
      <c r="G94" s="1023">
        <v>1</v>
      </c>
      <c r="H94" s="1023">
        <v>0</v>
      </c>
      <c r="I94" s="1023">
        <v>0</v>
      </c>
      <c r="J94" s="1024">
        <v>0</v>
      </c>
      <c r="K94" s="140">
        <f t="shared" si="7"/>
        <v>2</v>
      </c>
    </row>
    <row r="95" spans="1:18" x14ac:dyDescent="0.25">
      <c r="A95" s="1060" t="s">
        <v>55</v>
      </c>
      <c r="B95" s="60" t="s">
        <v>728</v>
      </c>
      <c r="C95" s="1015">
        <f>(C93-C96)</f>
        <v>1</v>
      </c>
      <c r="D95" s="1015">
        <f t="shared" ref="D95:J95" si="9">(D93-D96)</f>
        <v>21</v>
      </c>
      <c r="E95" s="1015">
        <v>57</v>
      </c>
      <c r="F95" s="1015">
        <f t="shared" si="9"/>
        <v>32</v>
      </c>
      <c r="G95" s="1015">
        <v>29</v>
      </c>
      <c r="H95" s="1015">
        <f t="shared" si="9"/>
        <v>3</v>
      </c>
      <c r="I95" s="1015">
        <f t="shared" si="9"/>
        <v>3</v>
      </c>
      <c r="J95" s="1015">
        <f t="shared" si="9"/>
        <v>0</v>
      </c>
      <c r="K95" s="137">
        <f t="shared" si="7"/>
        <v>146</v>
      </c>
    </row>
    <row r="96" spans="1:18" x14ac:dyDescent="0.25">
      <c r="A96" s="1061"/>
      <c r="B96" s="131" t="s">
        <v>727</v>
      </c>
      <c r="C96" s="1018">
        <v>0</v>
      </c>
      <c r="D96" s="1019">
        <v>0</v>
      </c>
      <c r="E96" s="1019">
        <v>0</v>
      </c>
      <c r="F96" s="1019">
        <v>1</v>
      </c>
      <c r="G96" s="1019">
        <v>0</v>
      </c>
      <c r="H96" s="1019">
        <v>0</v>
      </c>
      <c r="I96" s="1019">
        <v>0</v>
      </c>
      <c r="J96" s="1020">
        <v>0</v>
      </c>
      <c r="K96" s="138">
        <f t="shared" si="7"/>
        <v>1</v>
      </c>
    </row>
    <row r="97" spans="1:18" ht="15.75" thickBot="1" x14ac:dyDescent="0.3">
      <c r="A97" s="1062"/>
      <c r="B97" s="132" t="s">
        <v>6</v>
      </c>
      <c r="C97" s="1025">
        <f>+C95+C96</f>
        <v>1</v>
      </c>
      <c r="D97" s="1025">
        <f t="shared" ref="D97:J97" si="10">+D95+D96</f>
        <v>21</v>
      </c>
      <c r="E97" s="1025">
        <f t="shared" si="10"/>
        <v>57</v>
      </c>
      <c r="F97" s="1025">
        <f t="shared" si="10"/>
        <v>33</v>
      </c>
      <c r="G97" s="1025">
        <f t="shared" si="10"/>
        <v>29</v>
      </c>
      <c r="H97" s="1025">
        <f t="shared" si="10"/>
        <v>3</v>
      </c>
      <c r="I97" s="1025">
        <f t="shared" si="10"/>
        <v>3</v>
      </c>
      <c r="J97" s="1025">
        <f t="shared" si="10"/>
        <v>0</v>
      </c>
      <c r="K97" s="139">
        <f t="shared" si="7"/>
        <v>147</v>
      </c>
      <c r="R97" s="18"/>
    </row>
    <row r="98" spans="1:18" x14ac:dyDescent="0.25">
      <c r="A98" s="75"/>
      <c r="B98" s="72" t="s">
        <v>726</v>
      </c>
      <c r="C98" s="1015">
        <v>0</v>
      </c>
      <c r="D98" s="1016">
        <v>7</v>
      </c>
      <c r="E98" s="1016">
        <v>13</v>
      </c>
      <c r="F98" s="1016">
        <v>5</v>
      </c>
      <c r="G98" s="1016">
        <v>5</v>
      </c>
      <c r="H98" s="1016">
        <v>2</v>
      </c>
      <c r="I98" s="1016">
        <v>1</v>
      </c>
      <c r="J98" s="1017">
        <v>0</v>
      </c>
      <c r="K98" s="137">
        <f t="shared" si="7"/>
        <v>33</v>
      </c>
    </row>
    <row r="99" spans="1:18" ht="15.75" thickBot="1" x14ac:dyDescent="0.3">
      <c r="A99" s="76"/>
      <c r="B99" s="1001" t="s">
        <v>732</v>
      </c>
      <c r="C99" s="1019">
        <v>0</v>
      </c>
      <c r="D99" s="1019">
        <v>2</v>
      </c>
      <c r="E99" s="1019">
        <v>1</v>
      </c>
      <c r="F99" s="1019">
        <v>0</v>
      </c>
      <c r="G99" s="1019">
        <v>6</v>
      </c>
      <c r="H99" s="1019">
        <v>1</v>
      </c>
      <c r="I99" s="1019">
        <v>0</v>
      </c>
      <c r="J99" s="1019">
        <v>0</v>
      </c>
      <c r="K99" s="1002">
        <f t="shared" si="7"/>
        <v>10</v>
      </c>
    </row>
    <row r="100" spans="1:18" ht="15.75" thickBo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8" ht="15.75" x14ac:dyDescent="0.25">
      <c r="A101" s="1128" t="s">
        <v>56</v>
      </c>
      <c r="B101" s="1129"/>
      <c r="C101" s="1129"/>
      <c r="D101" s="1129"/>
      <c r="E101" s="1129"/>
      <c r="F101" s="1129"/>
      <c r="G101" s="1130"/>
      <c r="H101" s="66"/>
      <c r="I101" s="66"/>
      <c r="J101" s="66"/>
      <c r="K101" s="66"/>
      <c r="L101" s="66"/>
      <c r="M101" s="66"/>
      <c r="Q101" t="s">
        <v>38</v>
      </c>
    </row>
    <row r="102" spans="1:18" x14ac:dyDescent="0.25">
      <c r="A102" s="1045" t="s">
        <v>57</v>
      </c>
      <c r="B102" s="1046"/>
      <c r="C102" s="1046"/>
      <c r="D102" s="1046"/>
      <c r="E102" s="1047"/>
      <c r="F102" s="1121"/>
      <c r="G102" s="1122"/>
      <c r="H102" s="54"/>
      <c r="I102" s="54"/>
      <c r="J102" s="54"/>
      <c r="K102" s="54"/>
      <c r="L102" s="54"/>
      <c r="M102" s="6"/>
    </row>
    <row r="103" spans="1:18" x14ac:dyDescent="0.25">
      <c r="A103" s="1045" t="s">
        <v>58</v>
      </c>
      <c r="B103" s="1046"/>
      <c r="C103" s="1046"/>
      <c r="D103" s="1046"/>
      <c r="E103" s="1047"/>
      <c r="F103" s="1121"/>
      <c r="G103" s="1122"/>
      <c r="H103" s="54"/>
      <c r="I103" s="54"/>
      <c r="J103" s="54"/>
      <c r="K103" s="54"/>
      <c r="L103" s="54"/>
      <c r="M103" s="6"/>
    </row>
    <row r="104" spans="1:18" x14ac:dyDescent="0.25">
      <c r="A104" s="1045" t="s">
        <v>59</v>
      </c>
      <c r="B104" s="1046"/>
      <c r="C104" s="1046"/>
      <c r="D104" s="1046"/>
      <c r="E104" s="1047"/>
      <c r="F104" s="1121"/>
      <c r="G104" s="1122"/>
      <c r="H104" s="54"/>
      <c r="I104" s="54"/>
      <c r="J104" s="54"/>
      <c r="K104" s="54"/>
      <c r="L104" s="54"/>
      <c r="M104" s="6"/>
    </row>
    <row r="105" spans="1:18" x14ac:dyDescent="0.25">
      <c r="A105" s="1045" t="s">
        <v>60</v>
      </c>
      <c r="B105" s="1046"/>
      <c r="C105" s="1046"/>
      <c r="D105" s="1046"/>
      <c r="E105" s="1047"/>
      <c r="F105" s="1079"/>
      <c r="G105" s="1080"/>
      <c r="H105" s="54"/>
      <c r="I105" s="54"/>
      <c r="J105" s="54"/>
      <c r="K105" s="54"/>
      <c r="L105" s="54"/>
      <c r="M105" s="6"/>
    </row>
    <row r="106" spans="1:18" x14ac:dyDescent="0.25">
      <c r="A106" s="1045" t="s">
        <v>61</v>
      </c>
      <c r="B106" s="1046"/>
      <c r="C106" s="1046"/>
      <c r="D106" s="1046"/>
      <c r="E106" s="1047"/>
      <c r="F106" s="1079"/>
      <c r="G106" s="1080"/>
      <c r="H106" s="54"/>
      <c r="I106" s="54"/>
      <c r="J106" s="54"/>
      <c r="K106" s="54"/>
      <c r="L106" s="54"/>
      <c r="M106" s="6"/>
    </row>
    <row r="107" spans="1:18" x14ac:dyDescent="0.25">
      <c r="A107" s="1144" t="s">
        <v>62</v>
      </c>
      <c r="B107" s="1145"/>
      <c r="C107" s="1145"/>
      <c r="D107" s="1145"/>
      <c r="E107" s="1146"/>
      <c r="F107" s="1066">
        <f>SUM(F105+F106)</f>
        <v>0</v>
      </c>
      <c r="G107" s="1067"/>
      <c r="H107" s="47"/>
      <c r="I107" s="47"/>
      <c r="J107" s="47"/>
      <c r="K107" s="47"/>
      <c r="L107" s="47"/>
      <c r="M107" s="6"/>
    </row>
    <row r="108" spans="1:18" x14ac:dyDescent="0.25">
      <c r="A108" s="1045" t="s">
        <v>63</v>
      </c>
      <c r="B108" s="1046"/>
      <c r="C108" s="1046"/>
      <c r="D108" s="1046"/>
      <c r="E108" s="1047"/>
      <c r="F108" s="1079"/>
      <c r="G108" s="1080"/>
      <c r="H108" s="54"/>
      <c r="I108" s="54"/>
      <c r="J108" s="54"/>
      <c r="K108" s="54"/>
      <c r="L108" s="54"/>
      <c r="M108" s="6"/>
    </row>
    <row r="109" spans="1:18" x14ac:dyDescent="0.25">
      <c r="A109" s="1045" t="s">
        <v>64</v>
      </c>
      <c r="B109" s="1046"/>
      <c r="C109" s="1046"/>
      <c r="D109" s="1046"/>
      <c r="E109" s="1047"/>
      <c r="F109" s="1079"/>
      <c r="G109" s="1080"/>
      <c r="H109" s="54"/>
      <c r="I109" s="54"/>
      <c r="J109" s="54"/>
      <c r="K109" s="54"/>
      <c r="L109" s="54"/>
      <c r="M109" s="6"/>
    </row>
    <row r="110" spans="1:18" x14ac:dyDescent="0.25">
      <c r="A110" s="1045" t="s">
        <v>736</v>
      </c>
      <c r="B110" s="1046"/>
      <c r="C110" s="1046"/>
      <c r="D110" s="1046"/>
      <c r="E110" s="1047"/>
      <c r="F110" s="1079"/>
      <c r="G110" s="1080"/>
      <c r="H110" s="54"/>
      <c r="I110" s="54"/>
      <c r="J110" s="54"/>
      <c r="K110" s="54"/>
      <c r="L110" s="54"/>
      <c r="M110" s="6"/>
    </row>
    <row r="111" spans="1:18" x14ac:dyDescent="0.25">
      <c r="A111" s="1045" t="s">
        <v>65</v>
      </c>
      <c r="B111" s="1046"/>
      <c r="C111" s="1046"/>
      <c r="D111" s="1046"/>
      <c r="E111" s="1047"/>
      <c r="F111" s="1079"/>
      <c r="G111" s="1080"/>
      <c r="H111" s="54"/>
      <c r="I111" s="54"/>
      <c r="J111" s="54"/>
      <c r="K111" s="54"/>
      <c r="L111" s="54"/>
      <c r="M111" s="6"/>
    </row>
    <row r="112" spans="1:18" x14ac:dyDescent="0.25">
      <c r="A112" s="1144" t="s">
        <v>66</v>
      </c>
      <c r="B112" s="1145"/>
      <c r="C112" s="1145"/>
      <c r="D112" s="1145"/>
      <c r="E112" s="1146"/>
      <c r="F112" s="1066">
        <f>SUM(F108+F109+F110+F111)</f>
        <v>0</v>
      </c>
      <c r="G112" s="1067"/>
      <c r="H112" s="47"/>
      <c r="I112" s="47"/>
      <c r="J112" s="47"/>
      <c r="K112" s="47"/>
      <c r="L112" s="47"/>
      <c r="M112" s="6"/>
    </row>
    <row r="113" spans="1:16" ht="15.75" thickBot="1" x14ac:dyDescent="0.3">
      <c r="A113" s="1140" t="s">
        <v>67</v>
      </c>
      <c r="B113" s="1141"/>
      <c r="C113" s="1141"/>
      <c r="D113" s="1141"/>
      <c r="E113" s="1142"/>
      <c r="F113" s="1126"/>
      <c r="G113" s="1127"/>
      <c r="H113" s="54"/>
      <c r="I113" s="54"/>
      <c r="J113" s="54"/>
      <c r="K113" s="54"/>
      <c r="L113" s="54"/>
      <c r="M113" s="6"/>
    </row>
    <row r="114" spans="1:16" ht="9.75" customHeight="1" thickBot="1" x14ac:dyDescent="0.3"/>
    <row r="115" spans="1:16" x14ac:dyDescent="0.25">
      <c r="A115" s="1123" t="s">
        <v>854</v>
      </c>
      <c r="B115" s="1124"/>
      <c r="C115" s="1124"/>
      <c r="D115" s="1124"/>
      <c r="E115" s="1124"/>
      <c r="F115" s="1125"/>
      <c r="G115" s="1111"/>
      <c r="H115" s="1112"/>
      <c r="I115" s="1112"/>
      <c r="J115" s="1113"/>
    </row>
    <row r="116" spans="1:16" ht="15.75" thickBot="1" x14ac:dyDescent="0.3">
      <c r="A116" s="1063" t="s">
        <v>68</v>
      </c>
      <c r="B116" s="1064"/>
      <c r="C116" s="1064"/>
      <c r="D116" s="1064"/>
      <c r="E116" s="1064"/>
      <c r="F116" s="1065"/>
      <c r="G116" s="1063" t="s">
        <v>69</v>
      </c>
      <c r="H116" s="1064"/>
      <c r="I116" s="1064"/>
      <c r="J116" s="1065"/>
    </row>
    <row r="117" spans="1:16" ht="22.5" customHeight="1" thickBot="1" x14ac:dyDescent="0.3">
      <c r="A117" s="196" t="s">
        <v>70</v>
      </c>
      <c r="B117" s="1027"/>
      <c r="C117" s="1027"/>
      <c r="D117" s="1027"/>
      <c r="E117" s="1027"/>
      <c r="F117" s="1027"/>
      <c r="G117" s="1027"/>
      <c r="H117" s="1027"/>
      <c r="I117" s="1027"/>
      <c r="J117" s="1036"/>
    </row>
    <row r="118" spans="1:16" x14ac:dyDescent="0.25">
      <c r="A118" s="1037" t="s">
        <v>853</v>
      </c>
      <c r="B118" s="1038"/>
      <c r="C118" s="1038"/>
      <c r="D118" s="1038"/>
      <c r="E118" s="1038"/>
      <c r="F118" s="1039"/>
      <c r="G118" s="1037" t="s">
        <v>842</v>
      </c>
      <c r="H118" s="1038"/>
      <c r="I118" s="1038"/>
      <c r="J118" s="1039"/>
    </row>
    <row r="119" spans="1:16" ht="15.75" thickBot="1" x14ac:dyDescent="0.3">
      <c r="A119" s="1048" t="s">
        <v>71</v>
      </c>
      <c r="B119" s="1049"/>
      <c r="C119" s="1049"/>
      <c r="D119" s="1049"/>
      <c r="E119" s="1049"/>
      <c r="F119" s="1050"/>
      <c r="G119" s="1048" t="s">
        <v>72</v>
      </c>
      <c r="H119" s="1049"/>
      <c r="I119" s="1049"/>
      <c r="J119" s="1050"/>
      <c r="O119" s="11" t="s">
        <v>38</v>
      </c>
    </row>
    <row r="120" spans="1:16" x14ac:dyDescent="0.25">
      <c r="A120" s="1147" t="s">
        <v>73</v>
      </c>
      <c r="B120" s="1147"/>
      <c r="C120" s="1147"/>
      <c r="D120" s="1147"/>
      <c r="E120" s="1147"/>
      <c r="F120" s="1147"/>
      <c r="G120" s="1147"/>
      <c r="H120" s="1147"/>
      <c r="I120" s="1147"/>
      <c r="J120" s="1147"/>
    </row>
    <row r="121" spans="1:16" x14ac:dyDescent="0.25">
      <c r="K121" s="11"/>
      <c r="L121" s="11"/>
      <c r="M121" s="11"/>
      <c r="N121" s="11"/>
      <c r="P121" s="11"/>
    </row>
  </sheetData>
  <dataConsolidate/>
  <mergeCells count="98">
    <mergeCell ref="N80:P83"/>
    <mergeCell ref="Q68:S71"/>
    <mergeCell ref="Q73:S75"/>
    <mergeCell ref="N68:P71"/>
    <mergeCell ref="N73:P75"/>
    <mergeCell ref="N76:P79"/>
    <mergeCell ref="A120:J120"/>
    <mergeCell ref="A118:F118"/>
    <mergeCell ref="A112:E112"/>
    <mergeCell ref="A111:E111"/>
    <mergeCell ref="A106:E106"/>
    <mergeCell ref="G118:J118"/>
    <mergeCell ref="F111:G111"/>
    <mergeCell ref="F112:G112"/>
    <mergeCell ref="A119:F119"/>
    <mergeCell ref="G119:J119"/>
    <mergeCell ref="B117:J117"/>
    <mergeCell ref="A107:E107"/>
    <mergeCell ref="F107:G107"/>
    <mergeCell ref="F113:G113"/>
    <mergeCell ref="A108:E108"/>
    <mergeCell ref="A113:E113"/>
    <mergeCell ref="B8:E8"/>
    <mergeCell ref="A115:F115"/>
    <mergeCell ref="G115:J115"/>
    <mergeCell ref="A116:F116"/>
    <mergeCell ref="G116:J116"/>
    <mergeCell ref="A105:E105"/>
    <mergeCell ref="A104:E104"/>
    <mergeCell ref="A103:E103"/>
    <mergeCell ref="F108:G108"/>
    <mergeCell ref="A109:E109"/>
    <mergeCell ref="F109:G109"/>
    <mergeCell ref="A110:E110"/>
    <mergeCell ref="F110:G110"/>
    <mergeCell ref="F103:G103"/>
    <mergeCell ref="F105:G105"/>
    <mergeCell ref="F106:G106"/>
    <mergeCell ref="F104:G104"/>
    <mergeCell ref="L64:L65"/>
    <mergeCell ref="A88:K88"/>
    <mergeCell ref="A89:B90"/>
    <mergeCell ref="C89:J89"/>
    <mergeCell ref="A91:A93"/>
    <mergeCell ref="A95:A97"/>
    <mergeCell ref="K64:K65"/>
    <mergeCell ref="A101:G101"/>
    <mergeCell ref="A102:E102"/>
    <mergeCell ref="A63:L63"/>
    <mergeCell ref="A64:A65"/>
    <mergeCell ref="B64:B65"/>
    <mergeCell ref="D64:F64"/>
    <mergeCell ref="G64:G65"/>
    <mergeCell ref="H64:H65"/>
    <mergeCell ref="F102:G102"/>
    <mergeCell ref="I64:I65"/>
    <mergeCell ref="J64:J65"/>
    <mergeCell ref="F31:I31"/>
    <mergeCell ref="F32:I32"/>
    <mergeCell ref="F33:I33"/>
    <mergeCell ref="F34:I34"/>
    <mergeCell ref="B52:C52"/>
    <mergeCell ref="A61:Q61"/>
    <mergeCell ref="N47:Q49"/>
    <mergeCell ref="F21:I21"/>
    <mergeCell ref="F22:I22"/>
    <mergeCell ref="F23:I23"/>
    <mergeCell ref="D53:D54"/>
    <mergeCell ref="F25:I25"/>
    <mergeCell ref="F26:I26"/>
    <mergeCell ref="F27:I27"/>
    <mergeCell ref="N4:Q5"/>
    <mergeCell ref="A5:L5"/>
    <mergeCell ref="A6:L6"/>
    <mergeCell ref="C7:D7"/>
    <mergeCell ref="E7:G7"/>
    <mergeCell ref="H7:I7"/>
    <mergeCell ref="F15:I15"/>
    <mergeCell ref="F28:I28"/>
    <mergeCell ref="F29:I29"/>
    <mergeCell ref="F30:I30"/>
    <mergeCell ref="N6:Q7"/>
    <mergeCell ref="D1:G4"/>
    <mergeCell ref="F24:I24"/>
    <mergeCell ref="F13:I13"/>
    <mergeCell ref="F14:I14"/>
    <mergeCell ref="N9:Q11"/>
    <mergeCell ref="A10:D10"/>
    <mergeCell ref="A11:A12"/>
    <mergeCell ref="D11:D12"/>
    <mergeCell ref="F11:I12"/>
    <mergeCell ref="L11:L12"/>
    <mergeCell ref="J7:K7"/>
    <mergeCell ref="F16:I16"/>
    <mergeCell ref="F17:I17"/>
    <mergeCell ref="F18:I18"/>
    <mergeCell ref="F19:I19"/>
    <mergeCell ref="F20:I20"/>
  </mergeCells>
  <conditionalFormatting sqref="A115 G115">
    <cfRule type="cellIs" dxfId="61" priority="3" operator="equal">
      <formula>""</formula>
    </cfRule>
  </conditionalFormatting>
  <conditionalFormatting sqref="A118">
    <cfRule type="cellIs" dxfId="60" priority="2" operator="equal">
      <formula>""</formula>
    </cfRule>
  </conditionalFormatting>
  <conditionalFormatting sqref="G118">
    <cfRule type="cellIs" dxfId="59" priority="1" operator="equal">
      <formula>""</formula>
    </cfRule>
  </conditionalFormatting>
  <hyperlinks>
    <hyperlink ref="A3" r:id="rId1"/>
  </hyperlinks>
  <pageMargins left="0.86614173228346458" right="0.39370078740157483" top="0.35433070866141736" bottom="0.62992125984251968" header="0.31496062992125984" footer="0.31496062992125984"/>
  <pageSetup orientation="landscape" horizontalDpi="360" verticalDpi="360" r:id="rId2"/>
  <rowBreaks count="1" manualBreakCount="1">
    <brk id="59" max="16383" man="1"/>
  </rowBreaks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60</vt:i4>
      </vt:variant>
    </vt:vector>
  </HeadingPairs>
  <TitlesOfParts>
    <vt:vector size="87" baseType="lpstr">
      <vt:lpstr>Data</vt:lpstr>
      <vt:lpstr>67-A</vt:lpstr>
      <vt:lpstr>Hoja1</vt:lpstr>
      <vt:lpstr>Regiones</vt:lpstr>
      <vt:lpstr>Provincias</vt:lpstr>
      <vt:lpstr>Establecimientos</vt:lpstr>
      <vt:lpstr>Mes</vt:lpstr>
      <vt:lpstr>Digitados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CONSOLIDADO</vt:lpstr>
      <vt:lpstr>Ene-Feb-Mar</vt:lpstr>
      <vt:lpstr>Abr-May-Jun</vt:lpstr>
      <vt:lpstr>Jul-Ago-Sept</vt:lpstr>
      <vt:lpstr>Oct-Nov-Dic</vt:lpstr>
      <vt:lpstr>Codigos Hosp</vt:lpstr>
      <vt:lpstr>Hoja2</vt:lpstr>
      <vt:lpstr>'67-A'!Área_de_impresión</vt:lpstr>
      <vt:lpstr>Abril!Área_de_impresión</vt:lpstr>
      <vt:lpstr>'Abr-May-Jun'!Área_de_impresión</vt:lpstr>
      <vt:lpstr>Agosto!Área_de_impresión</vt:lpstr>
      <vt:lpstr>CONSOLIDADO!Área_de_impresión</vt:lpstr>
      <vt:lpstr>Diciembre!Área_de_impresión</vt:lpstr>
      <vt:lpstr>'Ene-Feb-Mar'!Área_de_impresión</vt:lpstr>
      <vt:lpstr>Enero!Área_de_impresión</vt:lpstr>
      <vt:lpstr>Febrero!Área_de_impresión</vt:lpstr>
      <vt:lpstr>'Jul-Ago-Sept'!Área_de_impresión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'Oct-Nov-Dic'!Área_de_impresión</vt:lpstr>
      <vt:lpstr>Octubre!Área_de_impresión</vt:lpstr>
      <vt:lpstr>Septiembre!Área_de_impresión</vt:lpstr>
      <vt:lpstr>AZUA</vt:lpstr>
      <vt:lpstr>BAHORUCO</vt:lpstr>
      <vt:lpstr>BARAHONA</vt:lpstr>
      <vt:lpstr>DAJABON</vt:lpstr>
      <vt:lpstr>DISTRITO_NACIONAL</vt:lpstr>
      <vt:lpstr>DUARTE</vt:lpstr>
      <vt:lpstr>EL_SEYBO</vt:lpstr>
      <vt:lpstr>ELIAS_PIÑAS</vt:lpstr>
      <vt:lpstr>ESPAILLAT</vt:lpstr>
      <vt:lpstr>HATO_MAYOR</vt:lpstr>
      <vt:lpstr>I</vt:lpstr>
      <vt:lpstr>II</vt:lpstr>
      <vt:lpstr>III</vt:lpstr>
      <vt:lpstr>INDEPENDENCIA</vt:lpstr>
      <vt:lpstr>IV</vt:lpstr>
      <vt:lpstr>LA_ALTAGRACIA</vt:lpstr>
      <vt:lpstr>LA_ROMANA</vt:lpstr>
      <vt:lpstr>LA_VEGA</vt:lpstr>
      <vt:lpstr>MARIA_TRINIDAD_SANCHEZ</vt:lpstr>
      <vt:lpstr>MONSEÑOR_NOUEL</vt:lpstr>
      <vt:lpstr>MONTE_CRISTI</vt:lpstr>
      <vt:lpstr>MONTE_PLATA</vt:lpstr>
      <vt:lpstr>O</vt:lpstr>
      <vt:lpstr>PEDERNALES</vt:lpstr>
      <vt:lpstr>PERAVIA</vt:lpstr>
      <vt:lpstr>PUERTO_PLATA</vt:lpstr>
      <vt:lpstr>Region</vt:lpstr>
      <vt:lpstr>SALCEDO</vt:lpstr>
      <vt:lpstr>SAMANA</vt:lpstr>
      <vt:lpstr>SAN_CRISTOBAL</vt:lpstr>
      <vt:lpstr>SAN_JOSE_DE_OCOA</vt:lpstr>
      <vt:lpstr>SAN_JUAN</vt:lpstr>
      <vt:lpstr>SAN_PEDRO</vt:lpstr>
      <vt:lpstr>SANCHEZ_RAMIREZ</vt:lpstr>
      <vt:lpstr>SANTIAGO</vt:lpstr>
      <vt:lpstr>SANTIAGO_RODRIGUEZ</vt:lpstr>
      <vt:lpstr>SANTO_DOMINGO</vt:lpstr>
      <vt:lpstr>V</vt:lpstr>
      <vt:lpstr>VALVERDE_MAO</vt:lpstr>
      <vt:lpstr>VI</vt:lpstr>
      <vt:lpstr>VII</vt:lpstr>
      <vt:lpstr>VIII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2025-01-15T19:29:48Z</dcterms:modified>
</cp:coreProperties>
</file>