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Area" localSheetId="0">'CONSOLIDADO MENSUAL 2016'!$A$1:$K$516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<sst xmlns="http://schemas.openxmlformats.org/spreadsheetml/2006/main" count="805" uniqueCount="400">
  <si>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</si>
  <si>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</si>
  <si>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</si>
  <si>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</si>
  <si>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</si>
  <si>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</si>
  <si>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</si>
  <si>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</si>
  <si>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</si>
  <si>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</si>
  <si>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</si>
  <si>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</si>
  <si>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</si>
  <si>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</si>
  <si>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</si>
  <si>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</si>
  <si>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</si>
  <si>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</si>
  <si>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</si>
  <si>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</si>
  <si>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</si>
  <si>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</si>
  <si>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</si>
  <si>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</si>
  <si>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</si>
  <si>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</si>
  <si>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</si>
  <si>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</si>
  <si>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</si>
  <si>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</si>
  <si>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</si>
  <si>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</si>
  <si>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</si>
  <si>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</si>
  <si>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</si>
  <si>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</si>
  <si>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</si>
  <si>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</si>
  <si>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</si>
  <si>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</si>
  <si>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</si>
  <si>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</si>
  <si>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</si>
  <si>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</si>
  <si>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</si>
  <si>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</si>
  <si>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</si>
  <si>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</si>
  <si>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</si>
  <si>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</si>
  <si>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</si>
  <si>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</si>
  <si>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</si>
  <si>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</si>
  <si>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</si>
  <si>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</si>
  <si>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</si>
  <si>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</si>
  <si>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</si>
  <si>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</si>
  <si>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</si>
  <si>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</si>
  <si>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</si>
  <si>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</si>
  <si>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</si>
  <si>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</si>
  <si>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</si>
  <si>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</si>
  <si>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</si>
  <si>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</si>
  <si>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</si>
  <si>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</si>
  <si>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</si>
  <si>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</si>
  <si>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</si>
  <si>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</si>
  <si>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</si>
  <si>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</si>
  <si>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</si>
  <si>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</si>
  <si>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</si>
  <si>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</si>
  <si>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</si>
  <si>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</si>
  <si>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</si>
  <si>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</si>
  <si>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</si>
  <si>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</si>
  <si>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</si>
  <si>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</si>
  <si>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</si>
  <si>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</si>
  <si>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</si>
  <si>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</si>
  <si>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</si>
  <si>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</si>
  <si>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</si>
  <si>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</si>
  <si>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</si>
  <si>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</si>
  <si>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</si>
  <si>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</si>
  <si>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</si>
  <si>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</si>
  <si>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</si>
  <si>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</si>
  <si>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</si>
  <si>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</si>
  <si>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</si>
  <si>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</si>
  <si>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</si>
  <si>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</si>
  <si>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</si>
  <si>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</si>
  <si>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</si>
  <si>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</si>
  <si>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</si>
  <si>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</si>
  <si>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</si>
  <si>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</si>
  <si>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</si>
  <si>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</si>
  <si>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</si>
  <si>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</si>
  <si>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</si>
  <si>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</si>
  <si>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</si>
  <si>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</si>
  <si>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</si>
  <si>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</si>
  <si>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</si>
  <si>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</si>
  <si>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</si>
  <si>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</si>
  <si>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</si>
  <si>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</si>
  <si>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</si>
  <si>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</si>
  <si>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</si>
  <si>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</si>
  <si>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</si>
  <si>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</si>
  <si>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</si>
  <si>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</si>
  <si>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</si>
  <si>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</si>
  <si>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</si>
  <si>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</si>
  <si>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</si>
  <si>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</si>
  <si>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</si>
  <si>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</si>
  <si>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</si>
  <si>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</si>
  <si>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</si>
  <si>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</si>
  <si>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</si>
  <si>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</si>
  <si>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</si>
  <si>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</si>
  <si>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</si>
  <si>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</si>
  <si>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</si>
  <si>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</si>
  <si>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</si>
  <si>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</si>
  <si>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</si>
  <si>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</si>
  <si>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</si>
  <si>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</si>
  <si>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</si>
  <si>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</si>
  <si>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</si>
  <si>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</si>
  <si>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</si>
  <si>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</si>
  <si>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</si>
  <si>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</si>
  <si>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</si>
  <si>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</si>
  <si>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</si>
  <si>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</si>
  <si>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</si>
  <si>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</si>
  <si>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</si>
  <si>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</si>
  <si>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</si>
  <si>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</si>
  <si>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</si>
  <si>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</si>
  <si>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</si>
  <si>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</si>
  <si>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</si>
  <si>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</si>
  <si>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</si>
  <si>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</si>
  <si>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</si>
  <si>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</si>
  <si>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</si>
  <si>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</si>
  <si>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</si>
  <si>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</si>
  <si>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</si>
  <si>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</si>
  <si>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</si>
  <si>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</si>
  <si>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</si>
  <si>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</si>
  <si>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</si>
  <si>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</si>
  <si>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</si>
  <si>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</si>
  <si>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</si>
  <si>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</si>
  <si>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</si>
  <si>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</si>
  <si>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</si>
  <si>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</si>
  <si>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</si>
  <si>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</si>
  <si>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</si>
  <si>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</si>
  <si>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</si>
  <si>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</si>
  <si>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</si>
  <si>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</si>
  <si>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</si>
  <si>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</si>
  <si>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</si>
  <si>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</si>
  <si>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</si>
  <si>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</si>
  <si>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</si>
  <si>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</si>
  <si>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</si>
  <si>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</si>
  <si>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</si>
  <si>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</si>
  <si>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</si>
  <si>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</si>
  <si>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</si>
  <si>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</si>
  <si>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</si>
  <si>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</si>
  <si>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</si>
  <si>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</si>
  <si>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</si>
  <si>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</si>
  <si>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</si>
  <si>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</si>
  <si>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</si>
  <si>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</si>
  <si>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</si>
  <si>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</si>
  <si>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</si>
  <si>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</si>
  <si>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</si>
  <si>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</si>
  <si>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</si>
  <si>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</si>
  <si>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</si>
  <si>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</si>
  <si>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</si>
  <si>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</si>
  <si>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</si>
  <si>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</si>
  <si>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</si>
  <si>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</si>
  <si>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</si>
  <si>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</si>
  <si>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</si>
  <si>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</si>
  <si>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</si>
  <si>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</si>
  <si>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</si>
  <si>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</si>
  <si>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</si>
  <si>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</si>
  <si>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</si>
  <si>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</si>
  <si>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</si>
  <si>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</si>
  <si>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</si>
  <si>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</si>
  <si>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</si>
  <si>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</si>
  <si>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</si>
  <si>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</si>
  <si>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</si>
  <si>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</si>
  <si>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</si>
  <si>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</si>
  <si>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</si>
  <si>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</si>
  <si>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</si>
  <si>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</si>
  <si>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</si>
  <si>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</si>
  <si>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</si>
  <si>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</si>
  <si>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</si>
  <si>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</si>
  <si>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</si>
  <si>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</si>
  <si>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</si>
  <si>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</si>
  <si>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</si>
  <si>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</si>
  <si>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</si>
  <si>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</si>
  <si>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</si>
  <si>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</si>
  <si>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</si>
  <si>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</si>
  <si>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</si>
  <si>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</si>
  <si>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</si>
  <si>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</si>
  <si>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</si>
  <si>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</si>
  <si>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</si>
  <si>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</si>
  <si>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</si>
  <si>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</si>
  <si>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</si>
  <si>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</si>
  <si>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</si>
  <si>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</si>
  <si>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</si>
  <si>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</si>
  <si>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</si>
  <si>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</si>
  <si>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</si>
  <si>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</si>
  <si>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</si>
  <si>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</si>
  <si>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</si>
  <si>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</si>
  <si>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</si>
  <si>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</si>
  <si>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</si>
  <si>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</si>
  <si>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</si>
  <si>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</si>
  <si>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</si>
  <si>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</si>
  <si>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</si>
  <si>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</si>
  <si>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</si>
  <si>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</si>
  <si>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</si>
  <si>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</si>
  <si>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</si>
  <si>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</si>
  <si>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</si>
  <si>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</si>
  <si>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</si>
  <si>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</si>
  <si>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</si>
  <si>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</si>
  <si>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</si>
  <si>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</si>
  <si>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</si>
  <si>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</si>
  <si>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</si>
  <si>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</si>
  <si>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</si>
  <si>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</si>
  <si>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</si>
  <si>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</si>
  <si>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</si>
  <si>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</si>
  <si>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</si>
  <si>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</si>
  <si>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</si>
  <si>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</si>
  <si>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</si>
  <si>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</si>
  <si>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</si>
  <si>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</si>
  <si>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</si>
  <si>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</si>
  <si>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</si>
  <si>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</si>
  <si>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</si>
  <si>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</si>
  <si>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</si>
  <si>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</si>
  <si>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</si>
  <si>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</si>
  <si>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</si>
  <si>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</si>
  <si>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</si>
  <si>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</si>
  <si>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</si>
  <si>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</si>
  <si>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</si>
  <si>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</si>
  <si>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BANLANCE INICIAL</t>
  </si>
  <si>
    <t>AL 31 DE MARZO 2017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</si>
</sst>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43" fontId="53" fillId="0" borderId="0" applyFont="0" applyFill="0" applyBorder="0" applyAlignment="0" applyProtection="0"/>
    <xf numFmtId="0" fontId="54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60">
      <alignment/>
      <protection/>
    </xf>
    <xf numFmtId="0" fontId="59" fillId="0" borderId="0" xfId="60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60" applyFont="1" applyFill="1" applyBorder="1">
      <alignment/>
      <protection/>
    </xf>
    <xf numFmtId="0" fontId="59" fillId="34" borderId="0" xfId="60" applyFont="1" applyFill="1" applyBorder="1">
      <alignment/>
      <protection/>
    </xf>
    <xf numFmtId="0" fontId="0" fillId="34" borderId="13" xfId="60" applyFill="1" applyBorder="1">
      <alignment/>
      <protection/>
    </xf>
    <xf numFmtId="0" fontId="59" fillId="34" borderId="0" xfId="60" applyFont="1" applyFill="1" applyBorder="1" applyAlignment="1">
      <alignment horizontal="left" indent="3"/>
      <protection/>
    </xf>
    <xf numFmtId="0" fontId="59" fillId="16" borderId="0" xfId="60" applyFont="1" applyFill="1" applyBorder="1">
      <alignment/>
      <protection/>
    </xf>
    <xf numFmtId="0" fontId="0" fillId="16" borderId="13" xfId="60" applyFill="1" applyBorder="1">
      <alignment/>
      <protection/>
    </xf>
    <xf numFmtId="0" fontId="59" fillId="10" borderId="0" xfId="60" applyFont="1" applyFill="1" applyBorder="1">
      <alignment/>
      <protection/>
    </xf>
    <xf numFmtId="0" fontId="0" fillId="10" borderId="13" xfId="60" applyFill="1" applyBorder="1">
      <alignment/>
      <protection/>
    </xf>
    <xf numFmtId="0" fontId="59" fillId="4" borderId="0" xfId="60" applyFont="1" applyFill="1" applyBorder="1">
      <alignment/>
      <protection/>
    </xf>
    <xf numFmtId="0" fontId="0" fillId="4" borderId="13" xfId="60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8" applyFont="1" applyFill="1" applyBorder="1" applyAlignment="1" applyProtection="1">
      <alignment vertical="top"/>
      <protection/>
    </xf>
    <xf numFmtId="190" fontId="32" fillId="36" borderId="14" xfId="56" applyNumberFormat="1" applyFont="1" applyFill="1" applyBorder="1" applyAlignment="1" applyProtection="1">
      <alignment vertical="top"/>
      <protection locked="0"/>
    </xf>
    <xf numFmtId="0" fontId="64" fillId="36" borderId="14" xfId="58" applyFont="1" applyFill="1" applyBorder="1" applyAlignment="1" applyProtection="1">
      <alignment vertical="top"/>
      <protection/>
    </xf>
    <xf numFmtId="0" fontId="32" fillId="36" borderId="14" xfId="58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8" applyFont="1" applyFill="1" applyBorder="1" applyAlignment="1" applyProtection="1">
      <alignment vertical="top"/>
      <protection/>
    </xf>
    <xf numFmtId="0" fontId="64" fillId="36" borderId="14" xfId="58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8" applyFont="1" applyFill="1" applyBorder="1" applyAlignment="1" applyProtection="1">
      <alignment vertical="top"/>
      <protection/>
    </xf>
    <xf numFmtId="0" fontId="31" fillId="36" borderId="14" xfId="58" applyFont="1" applyFill="1" applyBorder="1" applyAlignment="1" applyProtection="1">
      <alignment horizontal="center" vertical="top"/>
      <protection/>
    </xf>
    <xf numFmtId="190" fontId="31" fillId="36" borderId="14" xfId="56" applyNumberFormat="1" applyFont="1" applyFill="1" applyBorder="1" applyAlignment="1" applyProtection="1">
      <alignment vertical="top"/>
      <protection locked="0"/>
    </xf>
    <xf numFmtId="0" fontId="65" fillId="36" borderId="14" xfId="58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8" applyFont="1" applyFill="1" applyBorder="1" applyAlignment="1" applyProtection="1">
      <alignment vertical="top" wrapText="1"/>
      <protection/>
    </xf>
    <xf numFmtId="190" fontId="31" fillId="36" borderId="14" xfId="56" applyNumberFormat="1" applyFont="1" applyFill="1" applyBorder="1" applyAlignment="1" applyProtection="1">
      <alignment vertical="top"/>
      <protection/>
    </xf>
    <xf numFmtId="0" fontId="64" fillId="36" borderId="14" xfId="58" applyFont="1" applyFill="1" applyBorder="1" applyAlignment="1" applyProtection="1">
      <alignment horizontal="center" vertical="center"/>
      <protection/>
    </xf>
    <xf numFmtId="0" fontId="32" fillId="36" borderId="14" xfId="58" applyFont="1" applyFill="1" applyBorder="1" applyAlignment="1" applyProtection="1">
      <alignment horizontal="center" vertical="center"/>
      <protection/>
    </xf>
    <xf numFmtId="0" fontId="31" fillId="36" borderId="14" xfId="58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6" applyNumberFormat="1" applyFont="1" applyFill="1" applyBorder="1" applyAlignment="1" applyProtection="1">
      <alignment vertical="top"/>
      <protection hidden="1"/>
    </xf>
    <xf numFmtId="0" fontId="65" fillId="37" borderId="15" xfId="58" applyFont="1" applyFill="1" applyBorder="1" applyAlignment="1" applyProtection="1">
      <alignment vertical="top"/>
      <protection/>
    </xf>
    <xf numFmtId="0" fontId="31" fillId="37" borderId="15" xfId="58" applyFont="1" applyFill="1" applyBorder="1" applyAlignment="1" applyProtection="1">
      <alignment horizontal="center" vertical="top"/>
      <protection/>
    </xf>
    <xf numFmtId="0" fontId="31" fillId="37" borderId="15" xfId="58" applyFont="1" applyFill="1" applyBorder="1" applyAlignment="1" applyProtection="1">
      <alignment vertical="top"/>
      <protection/>
    </xf>
    <xf numFmtId="190" fontId="31" fillId="37" borderId="15" xfId="56" applyNumberFormat="1" applyFont="1" applyFill="1" applyBorder="1" applyAlignment="1" applyProtection="1">
      <alignment vertical="top"/>
      <protection hidden="1"/>
    </xf>
    <xf numFmtId="0" fontId="31" fillId="2" borderId="14" xfId="58" applyFont="1" applyFill="1" applyBorder="1" applyAlignment="1" applyProtection="1">
      <alignment horizontal="center" vertical="top"/>
      <protection/>
    </xf>
    <xf numFmtId="190" fontId="31" fillId="2" borderId="14" xfId="56" applyNumberFormat="1" applyFont="1" applyFill="1" applyBorder="1" applyAlignment="1" applyProtection="1">
      <alignment vertical="top"/>
      <protection hidden="1"/>
    </xf>
    <xf numFmtId="0" fontId="65" fillId="2" borderId="14" xfId="58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8" applyFont="1" applyFill="1" applyBorder="1" applyAlignment="1" applyProtection="1">
      <alignment/>
      <protection/>
    </xf>
    <xf numFmtId="0" fontId="31" fillId="8" borderId="14" xfId="58" applyFont="1" applyFill="1" applyBorder="1" applyAlignment="1" applyProtection="1">
      <alignment horizontal="center"/>
      <protection/>
    </xf>
    <xf numFmtId="0" fontId="31" fillId="8" borderId="14" xfId="58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6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60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60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60" applyFont="1" applyFill="1" applyBorder="1">
      <alignment/>
      <protection/>
    </xf>
    <xf numFmtId="0" fontId="0" fillId="33" borderId="13" xfId="60" applyFont="1" applyFill="1" applyBorder="1">
      <alignment/>
      <protection/>
    </xf>
    <xf numFmtId="0" fontId="23" fillId="33" borderId="12" xfId="58" applyFont="1" applyFill="1" applyBorder="1" applyAlignment="1">
      <alignment horizontal="left" indent="2"/>
      <protection/>
    </xf>
    <xf numFmtId="190" fontId="32" fillId="33" borderId="14" xfId="56" applyNumberFormat="1" applyFont="1" applyFill="1" applyBorder="1" applyAlignment="1" applyProtection="1">
      <alignment horizontal="right" vertical="top"/>
      <protection locked="0"/>
    </xf>
    <xf numFmtId="0" fontId="64" fillId="36" borderId="16" xfId="58" applyFont="1" applyFill="1" applyBorder="1" applyAlignment="1" applyProtection="1">
      <alignment vertical="top"/>
      <protection/>
    </xf>
    <xf numFmtId="0" fontId="32" fillId="36" borderId="16" xfId="58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6" applyNumberFormat="1" applyFont="1" applyFill="1" applyBorder="1" applyAlignment="1" applyProtection="1">
      <alignment vertical="top"/>
      <protection locked="0"/>
    </xf>
    <xf numFmtId="190" fontId="32" fillId="33" borderId="16" xfId="56" applyNumberFormat="1" applyFont="1" applyFill="1" applyBorder="1" applyAlignment="1" applyProtection="1">
      <alignment horizontal="right" vertical="top"/>
      <protection locked="0"/>
    </xf>
    <xf numFmtId="190" fontId="31" fillId="37" borderId="15" xfId="56" applyNumberFormat="1" applyFont="1" applyFill="1" applyBorder="1" applyAlignment="1" applyProtection="1">
      <alignment horizontal="right" vertical="top"/>
      <protection hidden="1"/>
    </xf>
    <xf numFmtId="190" fontId="31" fillId="8" borderId="14" xfId="56" applyNumberFormat="1" applyFont="1" applyFill="1" applyBorder="1" applyAlignment="1" applyProtection="1">
      <alignment horizontal="right" vertical="top"/>
      <protection hidden="1"/>
    </xf>
    <xf numFmtId="190" fontId="31" fillId="2" borderId="14" xfId="56" applyNumberFormat="1" applyFont="1" applyFill="1" applyBorder="1" applyAlignment="1" applyProtection="1">
      <alignment horizontal="right" vertical="top"/>
      <protection hidden="1"/>
    </xf>
    <xf numFmtId="190" fontId="31" fillId="33" borderId="14" xfId="56" applyNumberFormat="1" applyFont="1" applyFill="1" applyBorder="1" applyAlignment="1" applyProtection="1">
      <alignment horizontal="right" vertical="top"/>
      <protection hidden="1"/>
    </xf>
    <xf numFmtId="190" fontId="31" fillId="33" borderId="14" xfId="56" applyNumberFormat="1" applyFont="1" applyFill="1" applyBorder="1" applyAlignment="1" applyProtection="1">
      <alignment horizontal="right" vertical="top"/>
      <protection/>
    </xf>
    <xf numFmtId="190" fontId="31" fillId="33" borderId="14" xfId="56" applyNumberFormat="1" applyFont="1" applyFill="1" applyBorder="1" applyAlignment="1" applyProtection="1">
      <alignment horizontal="right" vertical="top"/>
      <protection locked="0"/>
    </xf>
    <xf numFmtId="0" fontId="65" fillId="36" borderId="16" xfId="58" applyFont="1" applyFill="1" applyBorder="1" applyAlignment="1" applyProtection="1">
      <alignment vertical="top"/>
      <protection/>
    </xf>
    <xf numFmtId="0" fontId="31" fillId="36" borderId="16" xfId="58" applyFont="1" applyFill="1" applyBorder="1" applyAlignment="1" applyProtection="1">
      <alignment horizontal="center" vertical="top"/>
      <protection/>
    </xf>
    <xf numFmtId="190" fontId="31" fillId="36" borderId="16" xfId="56" applyNumberFormat="1" applyFont="1" applyFill="1" applyBorder="1" applyAlignment="1" applyProtection="1">
      <alignment vertical="top"/>
      <protection hidden="1"/>
    </xf>
    <xf numFmtId="190" fontId="31" fillId="33" borderId="16" xfId="56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8" applyFont="1" applyFill="1" applyBorder="1" applyAlignment="1" applyProtection="1">
      <alignment/>
      <protection/>
    </xf>
    <xf numFmtId="0" fontId="66" fillId="8" borderId="14" xfId="58" applyFont="1" applyFill="1" applyBorder="1" applyAlignment="1" applyProtection="1">
      <alignment horizontal="center"/>
      <protection/>
    </xf>
    <xf numFmtId="0" fontId="66" fillId="8" borderId="14" xfId="58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8" applyFont="1" applyFill="1" applyBorder="1" applyAlignment="1" applyProtection="1">
      <alignment vertical="top"/>
      <protection/>
    </xf>
    <xf numFmtId="0" fontId="66" fillId="2" borderId="14" xfId="58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8" applyFont="1" applyFill="1" applyBorder="1" applyAlignment="1" applyProtection="1">
      <alignment vertical="top"/>
      <protection/>
    </xf>
    <xf numFmtId="0" fontId="66" fillId="36" borderId="14" xfId="58" applyFont="1" applyFill="1" applyBorder="1" applyAlignment="1" applyProtection="1">
      <alignment horizontal="center" vertical="top"/>
      <protection/>
    </xf>
    <xf numFmtId="0" fontId="67" fillId="36" borderId="14" xfId="58" applyFont="1" applyFill="1" applyBorder="1" applyProtection="1">
      <alignment/>
      <protection/>
    </xf>
    <xf numFmtId="0" fontId="67" fillId="36" borderId="14" xfId="58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8" applyFont="1" applyFill="1" applyBorder="1" applyAlignment="1" applyProtection="1">
      <alignment vertical="top"/>
      <protection locked="0"/>
    </xf>
    <xf numFmtId="0" fontId="67" fillId="36" borderId="14" xfId="58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8" applyFont="1" applyFill="1" applyBorder="1" applyProtection="1">
      <alignment/>
      <protection/>
    </xf>
    <xf numFmtId="0" fontId="67" fillId="36" borderId="14" xfId="58" applyFont="1" applyFill="1" applyBorder="1" applyAlignment="1" applyProtection="1">
      <alignment vertical="top"/>
      <protection/>
    </xf>
    <xf numFmtId="43" fontId="23" fillId="33" borderId="0" xfId="42" applyFont="1" applyFill="1" applyBorder="1" applyAlignment="1" applyProtection="1">
      <alignment/>
      <protection locked="0"/>
    </xf>
    <xf numFmtId="43" fontId="23" fillId="33" borderId="17" xfId="42" applyFont="1" applyFill="1" applyBorder="1" applyAlignment="1" applyProtection="1">
      <alignment/>
      <protection locked="0"/>
    </xf>
    <xf numFmtId="43" fontId="28" fillId="38" borderId="18" xfId="42" applyFont="1" applyFill="1" applyBorder="1" applyAlignment="1">
      <alignment/>
    </xf>
    <xf numFmtId="43" fontId="63" fillId="35" borderId="0" xfId="42" applyFont="1" applyFill="1" applyBorder="1" applyAlignment="1">
      <alignment/>
    </xf>
    <xf numFmtId="0" fontId="37" fillId="38" borderId="19" xfId="59" applyFont="1" applyFill="1" applyBorder="1" applyAlignment="1">
      <alignment horizontal="center" textRotation="90"/>
      <protection/>
    </xf>
    <xf numFmtId="0" fontId="37" fillId="38" borderId="15" xfId="59" applyFont="1" applyFill="1" applyBorder="1" applyAlignment="1">
      <alignment horizontal="center" vertical="center"/>
      <protection/>
    </xf>
    <xf numFmtId="0" fontId="37" fillId="38" borderId="20" xfId="59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9" applyFont="1" applyFill="1" applyBorder="1" applyAlignment="1">
      <alignment horizontal="center" vertical="center" wrapText="1"/>
      <protection/>
    </xf>
    <xf numFmtId="0" fontId="37" fillId="38" borderId="20" xfId="59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90625" y="23707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400050</xdr:colOff>
      <xdr:row>205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0709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90625" y="23707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400050</xdr:colOff>
      <xdr:row>205</xdr:row>
      <xdr:rowOff>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0709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90625" y="23707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400050</xdr:colOff>
      <xdr:row>205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0709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90625" y="23707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400050</xdr:colOff>
      <xdr:row>205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0709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90625" y="24679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0</xdr:rowOff>
    </xdr:from>
    <xdr:to>
      <xdr:col>5</xdr:col>
      <xdr:colOff>400050</xdr:colOff>
      <xdr:row>221</xdr:row>
      <xdr:rowOff>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6617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90625" y="24679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0</xdr:rowOff>
    </xdr:from>
    <xdr:to>
      <xdr:col>5</xdr:col>
      <xdr:colOff>400050</xdr:colOff>
      <xdr:row>221</xdr:row>
      <xdr:rowOff>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6617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90625" y="24679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0</xdr:rowOff>
    </xdr:from>
    <xdr:to>
      <xdr:col>5</xdr:col>
      <xdr:colOff>400050</xdr:colOff>
      <xdr:row>221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6617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90625" y="24679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0</xdr:rowOff>
    </xdr:from>
    <xdr:to>
      <xdr:col>5</xdr:col>
      <xdr:colOff>400050</xdr:colOff>
      <xdr:row>221</xdr:row>
      <xdr:rowOff>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6617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PageLayoutView="0" workbookViewId="0" topLeftCell="A70">
      <selection activeCell="H96" sqref="H96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7" t="s">
        <v>396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4.2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4.25">
      <c r="A7" s="13" t="s">
        <v>287</v>
      </c>
      <c r="B7" s="14"/>
      <c r="C7" s="14"/>
      <c r="D7" s="14"/>
      <c r="E7" s="14"/>
      <c r="F7" s="14"/>
      <c r="G7" s="14" t="s">
        <v>399</v>
      </c>
      <c r="H7" s="25"/>
      <c r="I7" s="25"/>
      <c r="J7" s="25"/>
      <c r="K7" s="26"/>
    </row>
    <row r="8" spans="1:11" ht="14.2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398</v>
      </c>
      <c r="G9" s="123">
        <v>14527598.97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15851168.65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22912744.57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53291512.19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4" t="s">
        <v>38</v>
      </c>
      <c r="B17" s="124" t="s">
        <v>32</v>
      </c>
      <c r="C17" s="124" t="s">
        <v>1</v>
      </c>
      <c r="D17" s="124" t="s">
        <v>33</v>
      </c>
      <c r="E17" s="124" t="s">
        <v>4</v>
      </c>
      <c r="F17" s="125" t="s">
        <v>36</v>
      </c>
      <c r="G17" s="131" t="s">
        <v>34</v>
      </c>
      <c r="H17" s="131" t="s">
        <v>19</v>
      </c>
      <c r="I17" s="131" t="s">
        <v>18</v>
      </c>
      <c r="J17" s="129" t="s">
        <v>288</v>
      </c>
      <c r="K17" s="129" t="s">
        <v>3</v>
      </c>
    </row>
    <row r="18" spans="1:11" ht="44.25" customHeight="1">
      <c r="A18" s="124"/>
      <c r="B18" s="124"/>
      <c r="C18" s="124"/>
      <c r="D18" s="124"/>
      <c r="E18" s="124"/>
      <c r="F18" s="126"/>
      <c r="G18" s="131"/>
      <c r="H18" s="131"/>
      <c r="I18" s="131"/>
      <c r="J18" s="130"/>
      <c r="K18" s="130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22912744.57</v>
      </c>
      <c r="H19" s="61">
        <f>+H20+H88+H219+H338+H396+H403+H486</f>
        <v>15151169.8</v>
      </c>
      <c r="I19" s="61">
        <f>+I20+I88+I219+I338+I396+I403+I486</f>
        <v>0</v>
      </c>
      <c r="J19" s="61">
        <f>+J20+J88+J219+J338+J396+J403+J486+J150</f>
        <v>38063914.37</v>
      </c>
      <c r="K19" s="90">
        <f>+K20+K88+K219+K338+K396+K403+K486</f>
        <v>100.00000000000001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22912744.57</v>
      </c>
      <c r="H20" s="70">
        <f>+H21+H48+H64+H71+H79</f>
        <v>5389267.98</v>
      </c>
      <c r="I20" s="70">
        <f>+I21+I48+I64+I71+I79</f>
        <v>0</v>
      </c>
      <c r="J20" s="70">
        <f>+J21+J64+J71+J79-J150</f>
        <v>28306587.549999997</v>
      </c>
      <c r="K20" s="91">
        <f>+K21+K48+K64+K71+K79</f>
        <v>74.35392029020058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19868730.82</v>
      </c>
      <c r="H21" s="63">
        <f>+H22+H29+H37+H39+H41+H46</f>
        <v>4803054.73</v>
      </c>
      <c r="I21" s="63">
        <f>+I22+I29+I37+I39+I41+I46</f>
        <v>0</v>
      </c>
      <c r="J21" s="63">
        <f>+J22+J29+J37+J39+J41+J46+J147+J48</f>
        <v>25263473.799999997</v>
      </c>
      <c r="K21" s="92">
        <f>+K22+K29+K37+K39+K41+K46</f>
        <v>64.81673248362765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8885509.08</v>
      </c>
      <c r="H22" s="57">
        <f>SUM(H23:H28)</f>
        <v>487838.57999999996</v>
      </c>
      <c r="I22" s="57">
        <f>SUM(I23:I28)</f>
        <v>0</v>
      </c>
      <c r="J22" s="57">
        <f>SUM(J23:J28)</f>
        <v>9373347.659999998</v>
      </c>
      <c r="K22" s="93">
        <f>SUM(K23:K28)</f>
        <v>24.625285694178597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1513979.4</v>
      </c>
      <c r="H23" s="36">
        <v>172061.35</v>
      </c>
      <c r="I23" s="36"/>
      <c r="J23" s="36">
        <f aca="true" t="shared" si="0" ref="J23:J28">SUBTOTAL(9,G23:I23)</f>
        <v>1686040.75</v>
      </c>
      <c r="K23" s="83">
        <f aca="true" t="shared" si="1" ref="K23:K28">_xlfn.IFERROR(J23/$J$19*100,"0.00")</f>
        <v>4.429499114596711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7371529.68</v>
      </c>
      <c r="H24" s="36">
        <v>237777.36</v>
      </c>
      <c r="I24" s="36"/>
      <c r="J24" s="36">
        <f t="shared" si="0"/>
        <v>7609307.04</v>
      </c>
      <c r="K24" s="83">
        <f t="shared" si="1"/>
        <v>19.990868427334583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77999.87</v>
      </c>
      <c r="I27" s="36"/>
      <c r="J27" s="36">
        <f t="shared" si="0"/>
        <v>77999.87</v>
      </c>
      <c r="K27" s="83">
        <f t="shared" si="1"/>
        <v>0.20491815224730395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10983221.74</v>
      </c>
      <c r="H29" s="57">
        <f>SUM(H30:H36)</f>
        <v>4253343.4</v>
      </c>
      <c r="I29" s="57">
        <f>SUM(I30:I36)</f>
        <v>0</v>
      </c>
      <c r="J29" s="57">
        <f>SUM(J30:J36)</f>
        <v>15236565.14</v>
      </c>
      <c r="K29" s="93">
        <f>SUM(K30:K36)</f>
        <v>40.02889716462968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f>7407242.16+3575979.58</f>
        <v>10983221.74</v>
      </c>
      <c r="H30" s="36">
        <f>307000+1294462.83+741185+9000+31500+94500</f>
        <v>2477647.83</v>
      </c>
      <c r="I30" s="36"/>
      <c r="J30" s="36">
        <f aca="true" t="shared" si="2" ref="J30:J36">SUBTOTAL(9,G30:I30)</f>
        <v>13460869.57</v>
      </c>
      <c r="K30" s="83">
        <f aca="true" t="shared" si="3" ref="K30:K36">_xlfn.IFERROR(J30/$J$19*100,"0.00")</f>
        <v>35.36386047728491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>
        <v>163196.69</v>
      </c>
      <c r="I32" s="36"/>
      <c r="J32" s="36">
        <f t="shared" si="2"/>
        <v>163196.69</v>
      </c>
      <c r="K32" s="83">
        <f t="shared" si="3"/>
        <v>0.42874384492789624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1612498.88</v>
      </c>
      <c r="I34" s="36"/>
      <c r="J34" s="36">
        <f t="shared" si="2"/>
        <v>1612498.88</v>
      </c>
      <c r="K34" s="83">
        <f t="shared" si="3"/>
        <v>4.236292842416879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45952.12</v>
      </c>
      <c r="I41" s="57">
        <f>SUM(I42:I45)</f>
        <v>0</v>
      </c>
      <c r="J41" s="57">
        <f>SUM(J42:J45)</f>
        <v>45952.12</v>
      </c>
      <c r="K41" s="93">
        <f>SUM(K42:K45)</f>
        <v>0.12072357969630439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>
        <v>45952.12</v>
      </c>
      <c r="I42" s="36"/>
      <c r="J42" s="36">
        <f>SUBTOTAL(9,G42:I42)</f>
        <v>45952.12</v>
      </c>
      <c r="K42" s="83">
        <f>_xlfn.IFERROR(J42/$J$19*100,"0.00")</f>
        <v>0.12072357969630439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15920.63</v>
      </c>
      <c r="I46" s="57">
        <f>I47</f>
        <v>0</v>
      </c>
      <c r="J46" s="57">
        <f>J47</f>
        <v>15920.63</v>
      </c>
      <c r="K46" s="93">
        <f>K47</f>
        <v>0.04182604512306231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15920.63</v>
      </c>
      <c r="I47" s="36"/>
      <c r="J47" s="36">
        <f>SUBTOTAL(9,G47:I47)</f>
        <v>15920.63</v>
      </c>
      <c r="K47" s="83">
        <f>_xlfn.IFERROR(J47/$J$19*100,"0.00")</f>
        <v>0.04182604512306231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586213.25</v>
      </c>
      <c r="I48" s="63">
        <f>+I49+I51+I62</f>
        <v>0</v>
      </c>
      <c r="J48" s="63">
        <f>+J49+J51+J62</f>
        <v>586213.25</v>
      </c>
      <c r="K48" s="92">
        <f>+K49+K51+K62</f>
        <v>1.5400761054202634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586213.25</v>
      </c>
      <c r="I51" s="57">
        <f>SUM(I52:I61)</f>
        <v>0</v>
      </c>
      <c r="J51" s="57">
        <f>SUM(J52:J61)</f>
        <v>586213.25</v>
      </c>
      <c r="K51" s="93">
        <f>SUM(K52:K61)</f>
        <v>1.5400761054202634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12.7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207388.25</v>
      </c>
      <c r="I56" s="36"/>
      <c r="J56" s="36">
        <f t="shared" si="4"/>
        <v>207388.25</v>
      </c>
      <c r="K56" s="83">
        <f t="shared" si="5"/>
        <v>0.5448421515036106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378825</v>
      </c>
      <c r="I59" s="36"/>
      <c r="J59" s="36">
        <f t="shared" si="4"/>
        <v>378825</v>
      </c>
      <c r="K59" s="83">
        <f t="shared" si="5"/>
        <v>0.9952339539166528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3044013.75</v>
      </c>
      <c r="H79" s="63">
        <f>H80+H82+H84+H86</f>
        <v>0</v>
      </c>
      <c r="I79" s="63">
        <f>I80+I82+I84+I86</f>
        <v>0</v>
      </c>
      <c r="J79" s="63">
        <f>J80+J82+J84+J86</f>
        <v>3044013.75</v>
      </c>
      <c r="K79" s="92">
        <f>K80+K82+K84+K86</f>
        <v>7.997111701152664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1408693.24</v>
      </c>
      <c r="H80" s="57">
        <f>H81</f>
        <v>0</v>
      </c>
      <c r="I80" s="57">
        <f>I81</f>
        <v>0</v>
      </c>
      <c r="J80" s="57">
        <f>J81</f>
        <v>1408693.24</v>
      </c>
      <c r="K80" s="93">
        <f>K81</f>
        <v>3.700862781233711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1408693.24</v>
      </c>
      <c r="H81" s="36"/>
      <c r="I81" s="36"/>
      <c r="J81" s="36">
        <f>SUBTOTAL(9,G81:I81)</f>
        <v>1408693.24</v>
      </c>
      <c r="K81" s="83">
        <f>_xlfn.IFERROR(J81/$J$19*100,"0.00")</f>
        <v>3.700862781233711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1410680.06</v>
      </c>
      <c r="H82" s="57">
        <f>H83</f>
        <v>0</v>
      </c>
      <c r="I82" s="57">
        <f>I83</f>
        <v>0</v>
      </c>
      <c r="J82" s="57">
        <f>J83</f>
        <v>1410680.06</v>
      </c>
      <c r="K82" s="93">
        <f>K83</f>
        <v>3.7060824756158683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1410680.06</v>
      </c>
      <c r="H83" s="36"/>
      <c r="I83" s="36"/>
      <c r="J83" s="36">
        <f>SUBTOTAL(9,G83:I83)</f>
        <v>1410680.06</v>
      </c>
      <c r="K83" s="83">
        <f>_xlfn.IFERROR(J83/$J$19*100,"0.00")</f>
        <v>3.7060824756158683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224640.45</v>
      </c>
      <c r="H84" s="57">
        <f>H85</f>
        <v>0</v>
      </c>
      <c r="I84" s="57">
        <f>I85</f>
        <v>0</v>
      </c>
      <c r="J84" s="57">
        <f>J85</f>
        <v>224640.45</v>
      </c>
      <c r="K84" s="93">
        <f>K85</f>
        <v>0.590166444303085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224640.45</v>
      </c>
      <c r="H85" s="36"/>
      <c r="I85" s="36"/>
      <c r="J85" s="36">
        <f>SUBTOTAL(9,G85:I85)</f>
        <v>224640.45</v>
      </c>
      <c r="K85" s="83">
        <f>_xlfn.IFERROR(J85/$J$19*100,"0.00")</f>
        <v>0.590166444303085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1997947.04</v>
      </c>
      <c r="I88" s="70">
        <f>+I89+I107+I112+I117+I126+I147+I166+I184</f>
        <v>0</v>
      </c>
      <c r="J88" s="70">
        <f>+J89+J107+J112+J117+J126+J166+J184</f>
        <v>1992472.04</v>
      </c>
      <c r="K88" s="91">
        <f>+K89+K107+K112+K117+K126+K147+K166+K184</f>
        <v>5.248926898529065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284998.91000000003</v>
      </c>
      <c r="I89" s="63">
        <f>+I90+I92+I94+I96+I98+I100+I103+I105</f>
        <v>0</v>
      </c>
      <c r="J89" s="63">
        <f>+J90+J92+J94+J96+J98+J100+J103+J105</f>
        <v>284998.91000000003</v>
      </c>
      <c r="K89" s="92">
        <f>+K90+K92+K94+K96+K98+K100+K103+K105</f>
        <v>0.7487377867385634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63505.83</v>
      </c>
      <c r="I94" s="57">
        <f>I95</f>
        <v>0</v>
      </c>
      <c r="J94" s="57">
        <f>J95</f>
        <v>63505.83</v>
      </c>
      <c r="K94" s="93">
        <f>K95</f>
        <v>0.16683998756063828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f>32618.69+30887.14</f>
        <v>63505.83</v>
      </c>
      <c r="I95" s="36"/>
      <c r="J95" s="36">
        <f>SUBTOTAL(9,G95:I95)</f>
        <v>63505.83</v>
      </c>
      <c r="K95" s="83">
        <f>_xlfn.IFERROR(J95/$J$19*100,"0.00")</f>
        <v>0.16683998756063828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95443.08</v>
      </c>
      <c r="I98" s="57">
        <f>I99</f>
        <v>0</v>
      </c>
      <c r="J98" s="57">
        <f>J99</f>
        <v>95443.08</v>
      </c>
      <c r="K98" s="93">
        <f>K99</f>
        <v>0.2507442589121188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95443.08</v>
      </c>
      <c r="I99" s="36"/>
      <c r="J99" s="36">
        <f>SUBTOTAL(9,G99:I99)</f>
        <v>95443.08</v>
      </c>
      <c r="K99" s="83">
        <f>_xlfn.IFERROR(J99/$J$19*100,"0.00")</f>
        <v>0.2507442589121188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126050</v>
      </c>
      <c r="I105" s="57">
        <f>I106</f>
        <v>0</v>
      </c>
      <c r="J105" s="57">
        <f>J106</f>
        <v>126050</v>
      </c>
      <c r="K105" s="93">
        <f>K106</f>
        <v>0.33115354026580635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126050</v>
      </c>
      <c r="I106" s="36"/>
      <c r="J106" s="36">
        <f>SUBTOTAL(9,G106:I106)</f>
        <v>126050</v>
      </c>
      <c r="K106" s="83">
        <f>_xlfn.IFERROR(J106/$J$19*100,"0.00")</f>
        <v>0.33115354026580635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171760</v>
      </c>
      <c r="I107" s="63">
        <f>+I108+I110</f>
        <v>0</v>
      </c>
      <c r="J107" s="63">
        <f>+J108+J110</f>
        <v>171760</v>
      </c>
      <c r="K107" s="92">
        <f>+K108+K110</f>
        <v>0.451241031940142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171760</v>
      </c>
      <c r="I110" s="57">
        <f>I111</f>
        <v>0</v>
      </c>
      <c r="J110" s="57">
        <f>J111</f>
        <v>171760</v>
      </c>
      <c r="K110" s="93">
        <f>K111</f>
        <v>0.451241031940142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>
        <v>171760</v>
      </c>
      <c r="I111" s="36"/>
      <c r="J111" s="36">
        <f>SUBTOTAL(9,G111:I111)</f>
        <v>171760</v>
      </c>
      <c r="K111" s="83">
        <f>_xlfn.IFERROR(J111/$J$19*100,"0.00")</f>
        <v>0.451241031940142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23450</v>
      </c>
      <c r="I117" s="63">
        <f>+I118+I120+I122+I124</f>
        <v>0</v>
      </c>
      <c r="J117" s="63">
        <f>+J118+J120+J122+J124</f>
        <v>23450</v>
      </c>
      <c r="K117" s="92">
        <f>+K118+K120+K122+K124</f>
        <v>0.061606906142270206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50</v>
      </c>
      <c r="I118" s="57">
        <f>I119</f>
        <v>0</v>
      </c>
      <c r="J118" s="57">
        <f>J119</f>
        <v>50</v>
      </c>
      <c r="K118" s="93">
        <f>K119</f>
        <v>0.00013135800883213263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50</v>
      </c>
      <c r="I119" s="36"/>
      <c r="J119" s="36">
        <f>SUBTOTAL(9,G119:I119)</f>
        <v>50</v>
      </c>
      <c r="K119" s="83">
        <f>_xlfn.IFERROR(J119/$J$19*100,"0.00")</f>
        <v>0.00013135800883213263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23400</v>
      </c>
      <c r="I120" s="57">
        <f>I121</f>
        <v>0</v>
      </c>
      <c r="J120" s="57">
        <f>J121</f>
        <v>23400</v>
      </c>
      <c r="K120" s="93">
        <f>K121</f>
        <v>0.06147554813343807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23400</v>
      </c>
      <c r="I121" s="36"/>
      <c r="J121" s="36">
        <f>SUBTOTAL(9,G121:I121)</f>
        <v>23400</v>
      </c>
      <c r="K121" s="83">
        <f>_xlfn.IFERROR(J121/$J$19*100,"0.00")</f>
        <v>0.06147554813343807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153004.76</v>
      </c>
      <c r="I126" s="63">
        <f>+I127+I129+I131+I137+I139+I141+I143+I145</f>
        <v>0</v>
      </c>
      <c r="J126" s="63">
        <f>+J127+J129+J131+J137+J139+J141+J143+J145</f>
        <v>153004.76</v>
      </c>
      <c r="K126" s="92">
        <f>+K127+K129+K131+K137+K139+K141+K143+K145</f>
        <v>0.4019680123087667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153004.76</v>
      </c>
      <c r="I131" s="57">
        <f>SUM(I132:I136)</f>
        <v>0</v>
      </c>
      <c r="J131" s="57">
        <f>SUM(J132:J136)</f>
        <v>153004.76</v>
      </c>
      <c r="K131" s="93">
        <f>SUM(K132:K136)</f>
        <v>0.4019680123087667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>
        <v>153004.76</v>
      </c>
      <c r="I135" s="36"/>
      <c r="J135" s="36">
        <f>SUBTOTAL(9,G135:I135)</f>
        <v>153004.76</v>
      </c>
      <c r="K135" s="83">
        <f>_xlfn.IFERROR(J135/$J$19*100,"0.00")</f>
        <v>0.4019680123087667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5475</v>
      </c>
      <c r="I147" s="63">
        <f>+I148+I150+I152+I154+I156+I158+I160+I162+I164</f>
        <v>0</v>
      </c>
      <c r="J147" s="63">
        <f>+J148+J150+J152+J154+J156+J158+J160+J162+J164</f>
        <v>5475</v>
      </c>
      <c r="K147" s="92">
        <f>+K148+K150+K152+K154+K156+K158+K160+K162+K164</f>
        <v>0.014383701967118523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900</v>
      </c>
      <c r="I150" s="57">
        <f>I151</f>
        <v>0</v>
      </c>
      <c r="J150" s="57">
        <f>J151</f>
        <v>900</v>
      </c>
      <c r="K150" s="93">
        <f>K151</f>
        <v>0.002364444158978387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>
        <v>900</v>
      </c>
      <c r="I151" s="36"/>
      <c r="J151" s="36">
        <f>SUBTOTAL(9,G151:I151)</f>
        <v>900</v>
      </c>
      <c r="K151" s="83">
        <f>_xlfn.IFERROR(J151/$J$19*100,"0.00")</f>
        <v>0.002364444158978387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4575</v>
      </c>
      <c r="I152" s="57">
        <f>I153</f>
        <v>0</v>
      </c>
      <c r="J152" s="57">
        <f>J153</f>
        <v>4575</v>
      </c>
      <c r="K152" s="93">
        <f>K153</f>
        <v>0.012019257808140135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4575</v>
      </c>
      <c r="I153" s="36"/>
      <c r="J153" s="36">
        <f>SUBTOTAL(9,G153:I153)</f>
        <v>4575</v>
      </c>
      <c r="K153" s="83">
        <f>_xlfn.IFERROR(J153/$J$19*100,"0.00")</f>
        <v>0.012019257808140135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308293.09</v>
      </c>
      <c r="I166" s="63">
        <f>+I167+I175+I182</f>
        <v>0</v>
      </c>
      <c r="J166" s="63">
        <f>+J167+J175+J182</f>
        <v>308293.09</v>
      </c>
      <c r="K166" s="92">
        <f>+K167+K175+K182</f>
        <v>0.8099353287821092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94637.5</v>
      </c>
      <c r="I167" s="57">
        <f>SUM(I168:I174)</f>
        <v>0</v>
      </c>
      <c r="J167" s="57">
        <f>SUM(J168:J174)</f>
        <v>94637.5</v>
      </c>
      <c r="K167" s="93">
        <f>SUM(K168:K174)</f>
        <v>0.24862787121701907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>
        <v>94637.5</v>
      </c>
      <c r="I169" s="36"/>
      <c r="J169" s="36">
        <f t="shared" si="6"/>
        <v>94637.5</v>
      </c>
      <c r="K169" s="83">
        <f t="shared" si="7"/>
        <v>0.24862787121701907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213655.59000000003</v>
      </c>
      <c r="I175" s="57">
        <f>SUM(I176:I181)</f>
        <v>0</v>
      </c>
      <c r="J175" s="57">
        <f>SUM(J176:J181)</f>
        <v>213655.59000000003</v>
      </c>
      <c r="K175" s="93">
        <f>SUM(K176:K181)</f>
        <v>0.5613074575650902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>
        <v>90400</v>
      </c>
      <c r="I180" s="88"/>
      <c r="J180" s="88">
        <f t="shared" si="8"/>
        <v>90400</v>
      </c>
      <c r="K180" s="89">
        <f t="shared" si="9"/>
        <v>0.23749527996849581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f>5401.27+117854.32</f>
        <v>123255.59000000001</v>
      </c>
      <c r="I181" s="36"/>
      <c r="J181" s="36">
        <f t="shared" si="8"/>
        <v>123255.59000000001</v>
      </c>
      <c r="K181" s="83">
        <f t="shared" si="9"/>
        <v>0.32381217759659436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1050965.28</v>
      </c>
      <c r="I184" s="63">
        <f>+I185+I187+I189+I191+I193+I197+I202+I209+I213</f>
        <v>0</v>
      </c>
      <c r="J184" s="63">
        <f>+J185+J187+J189+J191+J193+J197+J202+J209+J213</f>
        <v>1050965.28</v>
      </c>
      <c r="K184" s="92">
        <f>+K185+K187+K189+K191+K193+K197+K202+K209+K213</f>
        <v>2.761054130650095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3500</v>
      </c>
      <c r="I191" s="57">
        <f>I192</f>
        <v>0</v>
      </c>
      <c r="J191" s="57">
        <f>J192</f>
        <v>3500</v>
      </c>
      <c r="K191" s="93">
        <f>K192</f>
        <v>0.009195060618249285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3500</v>
      </c>
      <c r="I192" s="36"/>
      <c r="J192" s="36">
        <f>SUBTOTAL(9,G192:I192)</f>
        <v>3500</v>
      </c>
      <c r="K192" s="83">
        <f>_xlfn.IFERROR(J192/$J$19*100,"0.00")</f>
        <v>0.009195060618249285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100845.72</v>
      </c>
      <c r="I193" s="57">
        <f>SUM(I194:I196)</f>
        <v>0</v>
      </c>
      <c r="J193" s="57">
        <f>SUM(J194:J196)</f>
        <v>100845.72</v>
      </c>
      <c r="K193" s="93">
        <f>SUM(K194:K196)</f>
        <v>0.2649378595688555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>
        <v>100845.72</v>
      </c>
      <c r="I196" s="36"/>
      <c r="J196" s="36">
        <f>SUBTOTAL(9,G196:I196)</f>
        <v>100845.72</v>
      </c>
      <c r="K196" s="83">
        <f>_xlfn.IFERROR(J196/$J$19*100,"0.00")</f>
        <v>0.2649378595688555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841021.67</v>
      </c>
      <c r="I202" s="57">
        <f>SUM(I203:I208)</f>
        <v>0</v>
      </c>
      <c r="J202" s="57">
        <f>SUM(J203:J208)</f>
        <v>841021.67</v>
      </c>
      <c r="K202" s="93">
        <f>SUM(K203:K208)</f>
        <v>2.209498639117499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19900</v>
      </c>
      <c r="I206" s="36"/>
      <c r="J206" s="36">
        <f t="shared" si="10"/>
        <v>19900</v>
      </c>
      <c r="K206" s="83">
        <f t="shared" si="11"/>
        <v>0.05228048751518879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f>128573.49+692548.18</f>
        <v>821121.67</v>
      </c>
      <c r="I208" s="36"/>
      <c r="J208" s="36">
        <f t="shared" si="10"/>
        <v>821121.67</v>
      </c>
      <c r="K208" s="83">
        <f t="shared" si="11"/>
        <v>2.15721815160231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105597.89</v>
      </c>
      <c r="I209" s="57">
        <f>SUM(I210:I212)</f>
        <v>0</v>
      </c>
      <c r="J209" s="57">
        <f>SUM(J210:J212)</f>
        <v>105597.89</v>
      </c>
      <c r="K209" s="93">
        <f>SUM(K210:K212)</f>
        <v>0.2774225713454914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>
        <v>105597.89</v>
      </c>
      <c r="I210" s="36"/>
      <c r="J210" s="36">
        <f>SUBTOTAL(9,G210:I210)</f>
        <v>105597.89</v>
      </c>
      <c r="K210" s="83">
        <f>_xlfn.IFERROR(J210/$J$19*100,"0.00")</f>
        <v>0.2774225713454914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7658338.89</v>
      </c>
      <c r="I219" s="70">
        <f>+I220+I232+I241+I254+I259+I270+I298+I314+I319</f>
        <v>0</v>
      </c>
      <c r="J219" s="70">
        <f>+J220+J232+J241+J254+J259+J270+J298+J314+J319</f>
        <v>7658338.89</v>
      </c>
      <c r="K219" s="91">
        <f>+K220+K232+K241+K254+K259+K270+K298+K314+K319</f>
        <v>20.119682951041696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920297.0800000001</v>
      </c>
      <c r="I220" s="63">
        <f>+I221+I224+I226+I230</f>
        <v>0</v>
      </c>
      <c r="J220" s="63">
        <f>+J221+J224+J226+J230</f>
        <v>920297.0800000001</v>
      </c>
      <c r="K220" s="92">
        <f>+K221+K224+K226+K230</f>
        <v>2.4177678392565176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920097.0800000001</v>
      </c>
      <c r="I221" s="57">
        <f>SUM(I222:I222)</f>
        <v>0</v>
      </c>
      <c r="J221" s="57">
        <f>SUM(J222:J222)</f>
        <v>920097.0800000001</v>
      </c>
      <c r="K221" s="93">
        <f>SUM(K222:K222)</f>
        <v>2.417242407221189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f>191751.03+728346.05</f>
        <v>920097.0800000001</v>
      </c>
      <c r="I222" s="36"/>
      <c r="J222" s="36">
        <f>SUBTOTAL(9,G222:I222)</f>
        <v>920097.0800000001</v>
      </c>
      <c r="K222" s="83">
        <f>_xlfn.IFERROR(J222/$J$19*100,"0.00")</f>
        <v>2.417242407221189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200</v>
      </c>
      <c r="I230" s="52">
        <f>+I231</f>
        <v>0</v>
      </c>
      <c r="J230" s="52">
        <f>+J231</f>
        <v>200</v>
      </c>
      <c r="K230" s="94">
        <f>+K231</f>
        <v>0.0005254320353285305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200</v>
      </c>
      <c r="I231" s="47"/>
      <c r="J231" s="36">
        <f>SUBTOTAL(9,G231:I231)</f>
        <v>200</v>
      </c>
      <c r="K231" s="83">
        <f>_xlfn.IFERROR(J231/$J$19*100,"0.00")</f>
        <v>0.0005254320353285305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7495</v>
      </c>
      <c r="I232" s="63">
        <f>+I233+I235+I237+I239</f>
        <v>0</v>
      </c>
      <c r="J232" s="63">
        <f>+J233+J235+J237+J239</f>
        <v>7495</v>
      </c>
      <c r="K232" s="92">
        <f>+K233+K235+K237+K239</f>
        <v>0.019690565523936682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7495</v>
      </c>
      <c r="I235" s="52">
        <f>+I236</f>
        <v>0</v>
      </c>
      <c r="J235" s="52">
        <f>+J236</f>
        <v>7495</v>
      </c>
      <c r="K235" s="94">
        <f>+K236</f>
        <v>0.019690565523936682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>
        <f>3395+4100</f>
        <v>7495</v>
      </c>
      <c r="I236" s="47"/>
      <c r="J236" s="36">
        <f>SUBTOTAL(9,G236:I236)</f>
        <v>7495</v>
      </c>
      <c r="K236" s="83">
        <f>_xlfn.IFERROR(J236/$J$19*100,"0.00")</f>
        <v>0.019690565523936682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81889.9</v>
      </c>
      <c r="I241" s="63">
        <f>+I242+I244+I246+I248+I250+I252</f>
        <v>0</v>
      </c>
      <c r="J241" s="63">
        <f>+J242+J244+J246+J248+J250+J252</f>
        <v>81889.9</v>
      </c>
      <c r="K241" s="92">
        <f>+K242+K244+K246+K248+K250+K252</f>
        <v>0.21513788414924914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81889.9</v>
      </c>
      <c r="I244" s="52">
        <f>+I245</f>
        <v>0</v>
      </c>
      <c r="J244" s="52">
        <f>+J245</f>
        <v>81889.9</v>
      </c>
      <c r="K244" s="94">
        <f>+K245</f>
        <v>0.21513788414924914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f>100+81789.9</f>
        <v>81889.9</v>
      </c>
      <c r="I245" s="36"/>
      <c r="J245" s="36">
        <f>SUBTOTAL(9,G245:I245)</f>
        <v>81889.9</v>
      </c>
      <c r="K245" s="83">
        <f>_xlfn.IFERROR(J245/$J$19*100,"0.00")</f>
        <v>0.21513788414924914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4028888.25</v>
      </c>
      <c r="I254" s="63">
        <f>+I255+I257</f>
        <v>0</v>
      </c>
      <c r="J254" s="63">
        <f>+J255+J257</f>
        <v>4028888.25</v>
      </c>
      <c r="K254" s="92">
        <f>+K255+K257</f>
        <v>10.584534766543507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4028888.25</v>
      </c>
      <c r="I255" s="52">
        <f>+I256</f>
        <v>0</v>
      </c>
      <c r="J255" s="52">
        <f>+J256</f>
        <v>4028888.25</v>
      </c>
      <c r="K255" s="94">
        <f>+K256</f>
        <v>10.584534766543507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4028888.25</v>
      </c>
      <c r="I256" s="36"/>
      <c r="J256" s="36">
        <f>SUBTOTAL(9,G256:I256)</f>
        <v>4028888.25</v>
      </c>
      <c r="K256" s="83">
        <f>_xlfn.IFERROR(J256/$J$19*100,"0.00")</f>
        <v>10.584534766543507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7694.8</v>
      </c>
      <c r="I259" s="63">
        <f>+I260+I262+I264+I266+I268</f>
        <v>0</v>
      </c>
      <c r="J259" s="63">
        <f>+J260+J262+J264+J266+J268</f>
        <v>7694.8</v>
      </c>
      <c r="K259" s="92">
        <f>+K260+K262+K264+K266+K268</f>
        <v>0.020215472127229885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7694.8</v>
      </c>
      <c r="I268" s="52">
        <f>+I269</f>
        <v>0</v>
      </c>
      <c r="J268" s="52">
        <f>+J269</f>
        <v>7694.8</v>
      </c>
      <c r="K268" s="94">
        <f>+K269</f>
        <v>0.020215472127229885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7694.8</v>
      </c>
      <c r="I269" s="36"/>
      <c r="J269" s="36">
        <f>SUBTOTAL(9,G269:I269)</f>
        <v>7694.8</v>
      </c>
      <c r="K269" s="83">
        <f>_xlfn.IFERROR(J269/$J$19*100,"0.00")</f>
        <v>0.020215472127229885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42447.01</v>
      </c>
      <c r="I270" s="63">
        <f>+I271+I277+I281+I288+I296</f>
        <v>0</v>
      </c>
      <c r="J270" s="63">
        <f>+J271+J277+J281+J288+J296</f>
        <v>42447.01</v>
      </c>
      <c r="K270" s="63">
        <f>+K271+K277+K281+K288+K296</f>
        <v>0.11151509428955243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42447.01</v>
      </c>
      <c r="I281" s="52">
        <f>+I282+I283+I284+I285+I286+I287</f>
        <v>0</v>
      </c>
      <c r="J281" s="52">
        <f>+J282+J283+J284+J285+J286+J287</f>
        <v>42447.01</v>
      </c>
      <c r="K281" s="94">
        <f>+K282+K283+K284+K285+K286+K287</f>
        <v>0.11151509428955243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8210.9</v>
      </c>
      <c r="I284" s="36"/>
      <c r="J284" s="36">
        <f t="shared" si="12"/>
        <v>8210.9</v>
      </c>
      <c r="K284" s="83">
        <f t="shared" si="13"/>
        <v>0.021571349494395157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32066.11</v>
      </c>
      <c r="I285" s="36"/>
      <c r="J285" s="36">
        <f t="shared" si="12"/>
        <v>32066.11</v>
      </c>
      <c r="K285" s="83">
        <f t="shared" si="13"/>
        <v>0.08424280721184273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>
        <v>2170</v>
      </c>
      <c r="I287" s="47"/>
      <c r="J287" s="36">
        <f t="shared" si="12"/>
        <v>2170</v>
      </c>
      <c r="K287" s="83">
        <f t="shared" si="13"/>
        <v>0.005700937583314557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0</v>
      </c>
      <c r="I288" s="52">
        <f>+I289+I290+I291+I292+I293+I294+I295</f>
        <v>0</v>
      </c>
      <c r="J288" s="52">
        <f>+J289+J290+J291+J292+J293+J294+J295</f>
        <v>0</v>
      </c>
      <c r="K288" s="94">
        <f>+K289+K290+K291+K292+K293+K294+K295</f>
        <v>0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/>
      <c r="I292" s="36"/>
      <c r="J292" s="36">
        <f t="shared" si="14"/>
        <v>0</v>
      </c>
      <c r="K292" s="83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661677.5</v>
      </c>
      <c r="I298" s="63">
        <f>+I299+I307</f>
        <v>0</v>
      </c>
      <c r="J298" s="63">
        <f>+J299+J307</f>
        <v>661677.5</v>
      </c>
      <c r="K298" s="92">
        <f>+K299+K307</f>
        <v>1.738332777780469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661677.5</v>
      </c>
      <c r="I299" s="52">
        <f>+I300+I301+I302+I303+I304+I305+I306</f>
        <v>0</v>
      </c>
      <c r="J299" s="52">
        <f>+J300+J301+J302+J303+J304+J305+J306</f>
        <v>661677.5</v>
      </c>
      <c r="K299" s="94">
        <f>+K300+K301+K302+K303+K304+K305+K306</f>
        <v>1.738332777780469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316998</v>
      </c>
      <c r="I300" s="36"/>
      <c r="J300" s="36">
        <f aca="true" t="shared" si="16" ref="J300:J306">SUBTOTAL(9,G300:I300)</f>
        <v>316998</v>
      </c>
      <c r="K300" s="83">
        <f aca="true" t="shared" si="17" ref="K300:K306">_xlfn.IFERROR(J300/$J$19*100,"0.00")</f>
        <v>0.8328045216753677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270750</v>
      </c>
      <c r="I301" s="36"/>
      <c r="J301" s="36">
        <f t="shared" si="16"/>
        <v>270750</v>
      </c>
      <c r="K301" s="83">
        <f t="shared" si="17"/>
        <v>0.7113036178259982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73929.5</v>
      </c>
      <c r="I303" s="36"/>
      <c r="J303" s="36">
        <f t="shared" si="16"/>
        <v>73929.5</v>
      </c>
      <c r="K303" s="83">
        <f t="shared" si="17"/>
        <v>0.194224638279103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/>
      <c r="I313" s="47"/>
      <c r="J313" s="36">
        <f t="shared" si="18"/>
        <v>0</v>
      </c>
      <c r="K313" s="83">
        <f t="shared" si="19"/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1907949.3499999999</v>
      </c>
      <c r="I319" s="63">
        <f>+I320+I322+I324+I326+I328+I330+I332+I334+I336</f>
        <v>0</v>
      </c>
      <c r="J319" s="63">
        <f>+J320+J322+J324+J326+J328+J330+J332+J334+J336</f>
        <v>1907949.3499999999</v>
      </c>
      <c r="K319" s="92">
        <f>+K320+K322+K324+K326+K328+K330+K332+K334+K336</f>
        <v>5.012488551371234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200</v>
      </c>
      <c r="I320" s="52">
        <f>+I321</f>
        <v>0</v>
      </c>
      <c r="J320" s="52">
        <f>+J321</f>
        <v>200</v>
      </c>
      <c r="K320" s="94">
        <f>+K321</f>
        <v>0.0005254320353285305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200</v>
      </c>
      <c r="I321" s="36"/>
      <c r="J321" s="36">
        <f>SUBTOTAL(9,G321:I321)</f>
        <v>200</v>
      </c>
      <c r="K321" s="83">
        <f>_xlfn.IFERROR(J321/$J$19*100,"0.00")</f>
        <v>0.0005254320353285305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0</v>
      </c>
      <c r="I322" s="52">
        <f>+I323</f>
        <v>0</v>
      </c>
      <c r="J322" s="52">
        <f>+J323</f>
        <v>0</v>
      </c>
      <c r="K322" s="94">
        <f>+K323</f>
        <v>0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/>
      <c r="I323" s="36"/>
      <c r="J323" s="36">
        <f>SUBTOTAL(9,G323:I323)</f>
        <v>0</v>
      </c>
      <c r="K323" s="83">
        <f>_xlfn.IFERROR(J323/$J$19*100,"0.00")</f>
        <v>0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1662794.24</v>
      </c>
      <c r="I324" s="52">
        <f>+I325</f>
        <v>0</v>
      </c>
      <c r="J324" s="52">
        <f>+J325</f>
        <v>1662794.24</v>
      </c>
      <c r="K324" s="94">
        <f>+K325</f>
        <v>4.368426809278785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1662794.24</v>
      </c>
      <c r="I325" s="36"/>
      <c r="J325" s="36">
        <f>SUBTOTAL(9,G325:I325)</f>
        <v>1662794.24</v>
      </c>
      <c r="K325" s="83">
        <f>_xlfn.IFERROR(J325/$J$19*100,"0.00")</f>
        <v>4.368426809278785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241454.89</v>
      </c>
      <c r="I330" s="52">
        <f>+I331</f>
        <v>0</v>
      </c>
      <c r="J330" s="52">
        <f>+J331</f>
        <v>241454.89</v>
      </c>
      <c r="K330" s="94">
        <f>+K331</f>
        <v>0.6343406714636324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f>139054.29+102400.6</f>
        <v>241454.89</v>
      </c>
      <c r="I331" s="36"/>
      <c r="J331" s="36">
        <f>SUBTOTAL(9,G331:I331)</f>
        <v>241454.89</v>
      </c>
      <c r="K331" s="83">
        <f>_xlfn.IFERROR(J331/$J$19*100,"0.00")</f>
        <v>0.6343406714636324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3500.22</v>
      </c>
      <c r="I336" s="52">
        <f>+I337</f>
        <v>0</v>
      </c>
      <c r="J336" s="52">
        <f>+J337</f>
        <v>3500.22</v>
      </c>
      <c r="K336" s="94">
        <f>+K337</f>
        <v>0.009195638593488145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>
        <v>3500.22</v>
      </c>
      <c r="I337" s="36"/>
      <c r="J337" s="36">
        <f>SUBTOTAL(9,G337:I337)</f>
        <v>3500.22</v>
      </c>
      <c r="K337" s="83">
        <f>_xlfn.IFERROR(J337/$J$19*100,"0.00")</f>
        <v>0.009195638593488145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12.7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0.2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12.7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0.2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0.2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0.2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0.2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12.7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0.2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0.2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105615.89</v>
      </c>
      <c r="I403" s="70">
        <f>+I404+I415+I424+I433+I440+I455+I460+I479</f>
        <v>0</v>
      </c>
      <c r="J403" s="70">
        <f>+J404+J415+J424+J433+J440+J455+J460+J479</f>
        <v>105615.89</v>
      </c>
      <c r="K403" s="91">
        <f>+K404+K415+K424+K433+K440+K455+K460+K479</f>
        <v>0.277469860228671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36995.53</v>
      </c>
      <c r="I404" s="63">
        <f>+I405+I407+I409+I411+I413</f>
        <v>0</v>
      </c>
      <c r="J404" s="63">
        <f>+J405+J407+J409+J411+J413</f>
        <v>36995.53</v>
      </c>
      <c r="K404" s="92">
        <f>+K405+K407+K409+K411+K413</f>
        <v>0.09719318312978856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36995.53</v>
      </c>
      <c r="I409" s="52">
        <f>+I410</f>
        <v>0</v>
      </c>
      <c r="J409" s="52">
        <f>+J410</f>
        <v>36995.53</v>
      </c>
      <c r="K409" s="94">
        <f>+K410</f>
        <v>0.09719318312978856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>
        <v>36995.53</v>
      </c>
      <c r="I410" s="47"/>
      <c r="J410" s="36">
        <f>SUBTOTAL(9,G410:I410)</f>
        <v>36995.53</v>
      </c>
      <c r="K410" s="83">
        <f>_xlfn.IFERROR(J410/$J$19*100,"0.00")</f>
        <v>0.09719318312978856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53930.36</v>
      </c>
      <c r="I424" s="63">
        <f>+I425+I427+I429+I431</f>
        <v>0</v>
      </c>
      <c r="J424" s="63">
        <f>+J425+J427+J429+J431</f>
        <v>53930.36</v>
      </c>
      <c r="K424" s="92">
        <f>+K425+K427+K429+K431</f>
        <v>0.14168369410400186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53930.36</v>
      </c>
      <c r="I425" s="52">
        <f>+I426</f>
        <v>0</v>
      </c>
      <c r="J425" s="52">
        <f>+J426</f>
        <v>53930.36</v>
      </c>
      <c r="K425" s="94">
        <f>+K426</f>
        <v>0.14168369410400186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>
        <v>53930.36</v>
      </c>
      <c r="I426" s="47"/>
      <c r="J426" s="36">
        <f>SUBTOTAL(9,G426:I426)</f>
        <v>53930.36</v>
      </c>
      <c r="K426" s="83">
        <f>_xlfn.IFERROR(J426/$J$19*100,"0.00")</f>
        <v>0.14168369410400186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14690</v>
      </c>
      <c r="I460" s="63">
        <f>+I461+I463+I466+I468+I470+I472+I477</f>
        <v>0</v>
      </c>
      <c r="J460" s="63">
        <f>+J461+J463+J466+J468+J470+J472+J477</f>
        <v>14690</v>
      </c>
      <c r="K460" s="92">
        <f>+K461+K463+K466+K468+K470+K472+K477</f>
        <v>0.038592982994880565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14690</v>
      </c>
      <c r="I463" s="52">
        <f>+I464+I465</f>
        <v>0</v>
      </c>
      <c r="J463" s="52">
        <f>+J464+J465</f>
        <v>14690</v>
      </c>
      <c r="K463" s="94">
        <f>+K464+K465</f>
        <v>0.038592982994880565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>
        <v>14690</v>
      </c>
      <c r="I464" s="36"/>
      <c r="J464" s="36">
        <f>SUBTOTAL(9,G464:I464)</f>
        <v>14690</v>
      </c>
      <c r="K464" s="83">
        <f>_xlfn.IFERROR(J464/$J$19*100,"0.00")</f>
        <v>0.038592982994880565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horizontalDpi="600" verticalDpi="600" orientation="landscape" paperSize="7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Nelson Monegro</cp:lastModifiedBy>
  <cp:lastPrinted>2017-04-03T17:56:20Z</cp:lastPrinted>
  <dcterms:created xsi:type="dcterms:W3CDTF">2007-07-31T17:41:49Z</dcterms:created>
  <dcterms:modified xsi:type="dcterms:W3CDTF">2017-04-06T15:32:31Z</dcterms:modified>
  <cp:category/>
  <cp:version/>
  <cp:contentType/>
  <cp:contentStatus/>
</cp:coreProperties>
</file>