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<sst xmlns="http://schemas.openxmlformats.org/spreadsheetml/2006/main" count="805" uniqueCount="400">
  <si>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</si>
  <si>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</si>
  <si>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</si>
  <si>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</si>
  <si>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</si>
  <si>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</si>
  <si>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</si>
  <si>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</si>
  <si>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</si>
  <si>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</si>
  <si>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</si>
  <si>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</si>
  <si>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</si>
  <si>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</si>
  <si>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</si>
  <si>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</si>
  <si>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</si>
  <si>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</si>
  <si>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</si>
  <si>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</si>
  <si>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</si>
  <si>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</si>
  <si>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</si>
  <si>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</si>
  <si>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</si>
  <si>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</si>
  <si>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</si>
  <si>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</si>
  <si>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</si>
  <si>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</si>
  <si>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</si>
  <si>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</si>
  <si>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</si>
  <si>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</si>
  <si>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</si>
  <si>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</si>
  <si>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</si>
  <si>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</si>
  <si>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</si>
  <si>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</si>
  <si>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</si>
  <si>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</si>
  <si>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</si>
  <si>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</si>
  <si>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</si>
  <si>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</si>
  <si>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</si>
  <si>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</si>
  <si>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</si>
  <si>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</si>
  <si>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</si>
  <si>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</si>
  <si>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</si>
  <si>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</si>
  <si>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</si>
  <si>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</si>
  <si>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</si>
  <si>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</si>
  <si>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</si>
  <si>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</si>
  <si>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</si>
  <si>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</si>
  <si>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</si>
  <si>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</si>
  <si>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</si>
  <si>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</si>
  <si>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</si>
  <si>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</si>
  <si>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</si>
  <si>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</si>
  <si>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</si>
  <si>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</si>
  <si>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</si>
  <si>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</si>
  <si>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</si>
  <si>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</si>
  <si>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</si>
  <si>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</si>
  <si>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</si>
  <si>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</si>
  <si>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</si>
  <si>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</si>
  <si>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</si>
  <si>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</si>
  <si>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</si>
  <si>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</si>
  <si>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</si>
  <si>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</si>
  <si>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</si>
  <si>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</si>
  <si>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</si>
  <si>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</si>
  <si>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</si>
  <si>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</si>
  <si>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</si>
  <si>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</si>
  <si>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</si>
  <si>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</si>
  <si>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</si>
  <si>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</si>
  <si>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</si>
  <si>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</si>
  <si>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</si>
  <si>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</si>
  <si>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</si>
  <si>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</si>
  <si>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</si>
  <si>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</si>
  <si>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</si>
  <si>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</si>
  <si>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</si>
  <si>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</si>
  <si>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</si>
  <si>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</si>
  <si>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</si>
  <si>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</si>
  <si>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</si>
  <si>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</si>
  <si>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</si>
  <si>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</si>
  <si>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</si>
  <si>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</si>
  <si>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</si>
  <si>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</si>
  <si>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</si>
  <si>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</si>
  <si>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</si>
  <si>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</si>
  <si>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</si>
  <si>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</si>
  <si>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</si>
  <si>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</si>
  <si>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</si>
  <si>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</si>
  <si>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</si>
  <si>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</si>
  <si>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</si>
  <si>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</si>
  <si>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</si>
  <si>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</si>
  <si>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</si>
  <si>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</si>
  <si>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</si>
  <si>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</si>
  <si>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</si>
  <si>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</si>
  <si>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</si>
  <si>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</si>
  <si>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</si>
  <si>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</si>
  <si>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</si>
  <si>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</si>
  <si>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</si>
  <si>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</si>
  <si>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</si>
  <si>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</si>
  <si>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</si>
  <si>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</si>
  <si>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</si>
  <si>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</si>
  <si>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</si>
  <si>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</si>
  <si>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</si>
  <si>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</si>
  <si>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</si>
  <si>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</si>
  <si>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</si>
  <si>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</si>
  <si>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</si>
  <si>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</si>
  <si>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</si>
  <si>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</si>
  <si>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</si>
  <si>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</si>
  <si>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</si>
  <si>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</si>
  <si>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</si>
  <si>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</si>
  <si>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</si>
  <si>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</si>
  <si>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</si>
  <si>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</si>
  <si>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</si>
  <si>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</si>
  <si>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</si>
  <si>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</si>
  <si>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</si>
  <si>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</si>
  <si>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</si>
  <si>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</si>
  <si>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</si>
  <si>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</si>
  <si>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</si>
  <si>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</si>
  <si>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</si>
  <si>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</si>
  <si>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</si>
  <si>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</si>
  <si>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</si>
  <si>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</si>
  <si>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</si>
  <si>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</si>
  <si>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</si>
  <si>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</si>
  <si>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</si>
  <si>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</si>
  <si>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</si>
  <si>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</si>
  <si>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</si>
  <si>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</si>
  <si>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</si>
  <si>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</si>
  <si>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</si>
  <si>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</si>
  <si>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</si>
  <si>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</si>
  <si>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</si>
  <si>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</si>
  <si>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</si>
  <si>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</si>
  <si>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</si>
  <si>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</si>
  <si>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</si>
  <si>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</si>
  <si>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</si>
  <si>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</si>
  <si>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</si>
  <si>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</si>
  <si>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</si>
  <si>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</si>
  <si>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</si>
  <si>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</si>
  <si>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</si>
  <si>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</si>
  <si>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</si>
  <si>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</si>
  <si>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</si>
  <si>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</si>
  <si>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</si>
  <si>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</si>
  <si>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</si>
  <si>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</si>
  <si>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</si>
  <si>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</si>
  <si>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</si>
  <si>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</si>
  <si>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</si>
  <si>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</si>
  <si>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</si>
  <si>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</si>
  <si>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</si>
  <si>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</si>
  <si>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</si>
  <si>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</si>
  <si>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</si>
  <si>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</si>
  <si>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</si>
  <si>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</si>
  <si>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</si>
  <si>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</si>
  <si>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</si>
  <si>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</si>
  <si>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</si>
  <si>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</si>
  <si>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</si>
  <si>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</si>
  <si>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</si>
  <si>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</si>
  <si>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</si>
  <si>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</si>
  <si>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</si>
  <si>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</si>
  <si>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</si>
  <si>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</si>
  <si>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</si>
  <si>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</si>
  <si>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</si>
  <si>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</si>
  <si>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</si>
  <si>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</si>
  <si>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</si>
  <si>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</si>
  <si>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</si>
  <si>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</si>
  <si>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</si>
  <si>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</si>
  <si>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</si>
  <si>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</si>
  <si>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</si>
  <si>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</si>
  <si>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</si>
  <si>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</si>
  <si>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</si>
  <si>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</si>
  <si>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</si>
  <si>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</si>
  <si>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</si>
  <si>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</si>
  <si>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</si>
  <si>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</si>
  <si>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</si>
  <si>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</si>
  <si>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</si>
  <si>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</si>
  <si>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</si>
  <si>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</si>
  <si>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</si>
  <si>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</si>
  <si>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</si>
  <si>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</si>
  <si>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</si>
  <si>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</si>
  <si>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</si>
  <si>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</si>
  <si>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</si>
  <si>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</si>
  <si>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</si>
  <si>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</si>
  <si>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</si>
  <si>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</si>
  <si>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</si>
  <si>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</si>
  <si>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</si>
  <si>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</si>
  <si>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</si>
  <si>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</si>
  <si>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</si>
  <si>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</si>
  <si>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</si>
  <si>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</si>
  <si>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</si>
  <si>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</si>
  <si>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</si>
  <si>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</si>
  <si>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</si>
  <si>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</si>
  <si>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</si>
  <si>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</si>
  <si>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</si>
  <si>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</si>
  <si>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</si>
  <si>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</si>
  <si>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</si>
  <si>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</si>
  <si>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</si>
  <si>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</si>
  <si>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</si>
  <si>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</si>
  <si>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</si>
  <si>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</si>
  <si>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</si>
  <si>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</si>
  <si>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</si>
  <si>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</si>
  <si>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</si>
  <si>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</si>
  <si>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</si>
  <si>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</si>
  <si>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</si>
  <si>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</si>
  <si>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</si>
  <si>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</si>
  <si>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</si>
  <si>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</si>
  <si>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</si>
  <si>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</si>
  <si>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</si>
  <si>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</si>
  <si>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</si>
  <si>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</si>
  <si>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</si>
  <si>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</si>
  <si>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</si>
  <si>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</si>
  <si>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</si>
  <si>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</si>
  <si>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</si>
  <si>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</si>
  <si>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</si>
  <si>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</si>
  <si>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</si>
  <si>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</si>
  <si>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</si>
  <si>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</si>
  <si>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</si>
  <si>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</si>
  <si>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</si>
  <si>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</si>
  <si>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</si>
  <si>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</si>
  <si>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</si>
  <si>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</si>
  <si>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</si>
  <si>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</si>
  <si>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</si>
  <si>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</si>
  <si>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</si>
  <si>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</si>
  <si>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>AL 31 DE ENERO 2017</t>
  </si>
  <si>
    <t xml:space="preserve">    BANLANCE INICIAL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</si>
</sst>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52">
      <selection activeCell="G14" sqref="G14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398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399</v>
      </c>
      <c r="G9" s="123">
        <v>8516831.88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>
        <v>6917558.67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11166077.04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0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26600467.59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6917558.67</v>
      </c>
      <c r="H19" s="61">
        <f>+H20+H88+H219+H338+H396+H403+H486</f>
        <v>3387299.64</v>
      </c>
      <c r="I19" s="61">
        <f>+I20+I88+I219+I338+I396+I403+I486</f>
        <v>0</v>
      </c>
      <c r="J19" s="61">
        <f>+J20+J88+J219+J338+J396+J403+J486</f>
        <v>10304858.31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6917558.67</v>
      </c>
      <c r="H20" s="70">
        <f>+H21+H48+H64+H71+H79</f>
        <v>996066.56</v>
      </c>
      <c r="I20" s="70">
        <f>+I21+I48+I64+I71+I79</f>
        <v>0</v>
      </c>
      <c r="J20" s="70">
        <f>+J21+J48+J64+J71+J79</f>
        <v>7913625.23</v>
      </c>
      <c r="K20" s="91">
        <f>+K21+K48+K64+K71+K79</f>
        <v>76.79509015975981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6127333.67</v>
      </c>
      <c r="H21" s="63">
        <f>+H22+H29+H37+H39+H41+H46</f>
        <v>6000</v>
      </c>
      <c r="I21" s="63">
        <f>+I22+I29+I37+I39+I41+I46</f>
        <v>0</v>
      </c>
      <c r="J21" s="63">
        <f>+J22+J29+J37+J39+J41+J46</f>
        <v>6133333.67</v>
      </c>
      <c r="K21" s="92">
        <f>+K22+K29+K37+K39+K41+K46</f>
        <v>59.51885494677899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0</v>
      </c>
      <c r="H22" s="57">
        <f>SUM(H23:H28)</f>
        <v>6000</v>
      </c>
      <c r="I22" s="57">
        <f>SUM(I23:I28)</f>
        <v>0</v>
      </c>
      <c r="J22" s="57">
        <f>SUM(J23:J28)</f>
        <v>6000</v>
      </c>
      <c r="K22" s="93">
        <f>SUM(K23:K28)</f>
        <v>0.05822496359971785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/>
      <c r="H23" s="36"/>
      <c r="I23" s="36"/>
      <c r="J23" s="36">
        <f aca="true" t="shared" si="0" ref="J23:J28">SUBTOTAL(9,G23:I23)</f>
        <v>0</v>
      </c>
      <c r="K23" s="83">
        <f aca="true" t="shared" si="1" ref="K23:K28">_xlfn.IFERROR(J23/$J$19*100,"0.00")</f>
        <v>0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/>
      <c r="H24" s="36"/>
      <c r="I24" s="36"/>
      <c r="J24" s="36">
        <f t="shared" si="0"/>
        <v>0</v>
      </c>
      <c r="K24" s="83">
        <f t="shared" si="1"/>
        <v>0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6000</v>
      </c>
      <c r="I27" s="36"/>
      <c r="J27" s="36">
        <f t="shared" si="0"/>
        <v>6000</v>
      </c>
      <c r="K27" s="83">
        <f t="shared" si="1"/>
        <v>0.05822496359971785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1801197.64</v>
      </c>
      <c r="H29" s="57">
        <f>SUM(H30:H36)</f>
        <v>0</v>
      </c>
      <c r="I29" s="57">
        <f>SUM(I30:I36)</f>
        <v>0</v>
      </c>
      <c r="J29" s="57">
        <f>SUM(J30:J36)</f>
        <v>1801197.64</v>
      </c>
      <c r="K29" s="93">
        <f>SUM(K30:K36)</f>
        <v>17.47911117081628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1801197.64</v>
      </c>
      <c r="H30" s="36"/>
      <c r="I30" s="36"/>
      <c r="J30" s="36">
        <f aca="true" t="shared" si="2" ref="J30:J36">SUBTOTAL(9,G30:I30)</f>
        <v>1801197.64</v>
      </c>
      <c r="K30" s="83">
        <f aca="true" t="shared" si="3" ref="K30:K36">_xlfn.IFERROR(J30/$J$19*100,"0.00")</f>
        <v>17.47911117081628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/>
      <c r="I34" s="36"/>
      <c r="J34" s="36">
        <f t="shared" si="2"/>
        <v>0</v>
      </c>
      <c r="K34" s="83">
        <f t="shared" si="3"/>
        <v>0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4326136.03</v>
      </c>
      <c r="H39" s="57">
        <f>H40</f>
        <v>0</v>
      </c>
      <c r="I39" s="57">
        <f>I40</f>
        <v>0</v>
      </c>
      <c r="J39" s="57">
        <f>J40</f>
        <v>4326136.03</v>
      </c>
      <c r="K39" s="93">
        <f>K40</f>
        <v>41.981518812362985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>
        <v>4326136.03</v>
      </c>
      <c r="H40" s="36"/>
      <c r="I40" s="36"/>
      <c r="J40" s="36">
        <f>SUBTOTAL(9,G40:I40)</f>
        <v>4326136.03</v>
      </c>
      <c r="K40" s="83">
        <f>_xlfn.IFERROR(J40/$J$19*100,"0.00")</f>
        <v>41.981518812362985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790225</v>
      </c>
      <c r="H48" s="63">
        <f>+H49+H51+H62</f>
        <v>0</v>
      </c>
      <c r="I48" s="63">
        <f>+I49+I51+I62</f>
        <v>0</v>
      </c>
      <c r="J48" s="63">
        <f>+J49+J51+J62</f>
        <v>790225</v>
      </c>
      <c r="K48" s="92">
        <f>+K49+K51+K62</f>
        <v>7.66847031009784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790225</v>
      </c>
      <c r="H51" s="57">
        <f>SUM(H52:H61)</f>
        <v>0</v>
      </c>
      <c r="I51" s="57">
        <f>SUM(I52:I61)</f>
        <v>0</v>
      </c>
      <c r="J51" s="57">
        <f>SUM(J52:J61)</f>
        <v>790225</v>
      </c>
      <c r="K51" s="93">
        <f>SUM(K52:K61)</f>
        <v>7.66847031009784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/>
      <c r="I56" s="36"/>
      <c r="J56" s="36">
        <f t="shared" si="4"/>
        <v>0</v>
      </c>
      <c r="K56" s="83">
        <f t="shared" si="5"/>
        <v>0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>
        <v>790225</v>
      </c>
      <c r="H59" s="36"/>
      <c r="I59" s="36"/>
      <c r="J59" s="36">
        <f t="shared" si="4"/>
        <v>790225</v>
      </c>
      <c r="K59" s="83">
        <f t="shared" si="5"/>
        <v>7.66847031009784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0</v>
      </c>
      <c r="H79" s="63">
        <f>H80+H82+H84+H86</f>
        <v>990066.56</v>
      </c>
      <c r="I79" s="63">
        <f>I80+I82+I84+I86</f>
        <v>0</v>
      </c>
      <c r="J79" s="63">
        <f>J80+J82+J84+J86</f>
        <v>990066.56</v>
      </c>
      <c r="K79" s="92">
        <f>K80+K82+K84+K86</f>
        <v>9.60776490288298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0</v>
      </c>
      <c r="H80" s="57">
        <f>H81</f>
        <v>478216.22</v>
      </c>
      <c r="I80" s="57">
        <f>I81</f>
        <v>0</v>
      </c>
      <c r="J80" s="57">
        <f>J81</f>
        <v>478216.22</v>
      </c>
      <c r="K80" s="93">
        <f>K81</f>
        <v>4.640687000382444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/>
      <c r="H81" s="36">
        <v>478216.22</v>
      </c>
      <c r="I81" s="36"/>
      <c r="J81" s="36">
        <f>SUBTOTAL(9,G81:I81)</f>
        <v>478216.22</v>
      </c>
      <c r="K81" s="83">
        <f>_xlfn.IFERROR(J81/$J$19*100,"0.00")</f>
        <v>4.640687000382444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0</v>
      </c>
      <c r="H82" s="57">
        <f>H83</f>
        <v>458754.4</v>
      </c>
      <c r="I82" s="57">
        <f>I83</f>
        <v>0</v>
      </c>
      <c r="J82" s="57">
        <f>J83</f>
        <v>458754.4</v>
      </c>
      <c r="K82" s="93">
        <f>K83</f>
        <v>4.451826373535067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/>
      <c r="H83" s="36">
        <v>458754.4</v>
      </c>
      <c r="I83" s="36"/>
      <c r="J83" s="36">
        <f>SUBTOTAL(9,G83:I83)</f>
        <v>458754.4</v>
      </c>
      <c r="K83" s="83">
        <f>_xlfn.IFERROR(J83/$J$19*100,"0.00")</f>
        <v>4.451826373535067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0</v>
      </c>
      <c r="H84" s="57">
        <f>H85</f>
        <v>53095.94</v>
      </c>
      <c r="I84" s="57">
        <f>I85</f>
        <v>0</v>
      </c>
      <c r="J84" s="57">
        <f>J85</f>
        <v>53095.94</v>
      </c>
      <c r="K84" s="93">
        <f>K85</f>
        <v>0.5152515289654671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/>
      <c r="H85" s="36">
        <v>53095.94</v>
      </c>
      <c r="I85" s="36"/>
      <c r="J85" s="36">
        <f>SUBTOTAL(9,G85:I85)</f>
        <v>53095.94</v>
      </c>
      <c r="K85" s="83">
        <f>_xlfn.IFERROR(J85/$J$19*100,"0.00")</f>
        <v>0.5152515289654671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1200893.98</v>
      </c>
      <c r="I88" s="70">
        <f>+I89+I107+I112+I117+I126+I147+I166+I184</f>
        <v>0</v>
      </c>
      <c r="J88" s="70">
        <f>+J89+J107+J112+J117+J126+J147+J166+J184</f>
        <v>1200893.98</v>
      </c>
      <c r="K88" s="91">
        <f>+K89+K107+K112+K117+K126+K147+K166+K184</f>
        <v>11.653668045436715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489663.98</v>
      </c>
      <c r="I89" s="63">
        <f>+I90+I92+I94+I96+I98+I100+I103+I105</f>
        <v>0</v>
      </c>
      <c r="J89" s="63">
        <f>+J90+J92+J94+J96+J98+J100+J103+J105</f>
        <v>489663.98</v>
      </c>
      <c r="K89" s="92">
        <f>+K90+K92+K94+K96+K98+K100+K103+K105</f>
        <v>4.7517779019321615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229290.67</v>
      </c>
      <c r="I94" s="57">
        <f>I95</f>
        <v>0</v>
      </c>
      <c r="J94" s="57">
        <f>J95</f>
        <v>229290.67</v>
      </c>
      <c r="K94" s="93">
        <f>K95</f>
        <v>2.2250734857508196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229290.67</v>
      </c>
      <c r="I95" s="36"/>
      <c r="J95" s="36">
        <f>SUBTOTAL(9,G95:I95)</f>
        <v>229290.67</v>
      </c>
      <c r="K95" s="83">
        <f>_xlfn.IFERROR(J95/$J$19*100,"0.00")</f>
        <v>2.2250734857508196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204273.31</v>
      </c>
      <c r="I98" s="57">
        <f>I99</f>
        <v>0</v>
      </c>
      <c r="J98" s="57">
        <f>J99</f>
        <v>204273.31</v>
      </c>
      <c r="K98" s="93">
        <f>K99</f>
        <v>1.98230100652398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204273.31</v>
      </c>
      <c r="I99" s="36"/>
      <c r="J99" s="36">
        <f>SUBTOTAL(9,G99:I99)</f>
        <v>204273.31</v>
      </c>
      <c r="K99" s="83">
        <f>_xlfn.IFERROR(J99/$J$19*100,"0.00")</f>
        <v>1.98230100652398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56100</v>
      </c>
      <c r="I105" s="57">
        <f>I106</f>
        <v>0</v>
      </c>
      <c r="J105" s="57">
        <f>J106</f>
        <v>56100</v>
      </c>
      <c r="K105" s="93">
        <f>K106</f>
        <v>0.5444034096573619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56100</v>
      </c>
      <c r="I106" s="36"/>
      <c r="J106" s="36">
        <f>SUBTOTAL(9,G106:I106)</f>
        <v>56100</v>
      </c>
      <c r="K106" s="83">
        <f>_xlfn.IFERROR(J106/$J$19*100,"0.00")</f>
        <v>0.5444034096573619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82125</v>
      </c>
      <c r="I166" s="63">
        <f>+I167+I175+I182</f>
        <v>0</v>
      </c>
      <c r="J166" s="63">
        <f>+J167+J175+J182</f>
        <v>82125</v>
      </c>
      <c r="K166" s="92">
        <f>+K167+K175+K182</f>
        <v>0.796954189271138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82125</v>
      </c>
      <c r="I175" s="57">
        <f>SUM(I176:I181)</f>
        <v>0</v>
      </c>
      <c r="J175" s="57">
        <f>SUM(J176:J181)</f>
        <v>82125</v>
      </c>
      <c r="K175" s="93">
        <f>SUM(K176:K181)</f>
        <v>0.796954189271138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82125</v>
      </c>
      <c r="I181" s="36"/>
      <c r="J181" s="36">
        <f t="shared" si="8"/>
        <v>82125</v>
      </c>
      <c r="K181" s="83">
        <f t="shared" si="9"/>
        <v>0.796954189271138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629105</v>
      </c>
      <c r="I184" s="63">
        <f>+I185+I187+I189+I191+I193+I197+I202+I209+I213</f>
        <v>0</v>
      </c>
      <c r="J184" s="63">
        <f>+J185+J187+J189+J191+J193+J197+J202+J209+J213</f>
        <v>629105</v>
      </c>
      <c r="K184" s="92">
        <f>+K185+K187+K189+K191+K193+K197+K202+K209+K213</f>
        <v>6.104935954233416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400</v>
      </c>
      <c r="I193" s="57">
        <f>SUM(I194:I196)</f>
        <v>0</v>
      </c>
      <c r="J193" s="57">
        <f>SUM(J194:J196)</f>
        <v>400</v>
      </c>
      <c r="K193" s="93">
        <f>SUM(K194:K196)</f>
        <v>0.0038816642399811894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400</v>
      </c>
      <c r="I195" s="36"/>
      <c r="J195" s="36">
        <f>SUBTOTAL(9,G195:I195)</f>
        <v>400</v>
      </c>
      <c r="K195" s="83">
        <f>_xlfn.IFERROR(J195/$J$19*100,"0.00")</f>
        <v>0.0038816642399811894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628705</v>
      </c>
      <c r="I202" s="57">
        <f>SUM(I203:I208)</f>
        <v>0</v>
      </c>
      <c r="J202" s="57">
        <f>SUM(J203:J208)</f>
        <v>628705</v>
      </c>
      <c r="K202" s="93">
        <f>SUM(K203:K208)</f>
        <v>6.101054289993435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628705</v>
      </c>
      <c r="I208" s="36"/>
      <c r="J208" s="36">
        <f t="shared" si="10"/>
        <v>628705</v>
      </c>
      <c r="K208" s="83">
        <f t="shared" si="11"/>
        <v>6.101054289993435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1190339.1</v>
      </c>
      <c r="I219" s="70">
        <f>+I220+I232+I241+I254+I259+I270+I298+I314+I319</f>
        <v>0</v>
      </c>
      <c r="J219" s="70">
        <f>+J220+J232+J241+J254+J259+J270+J298+J314+J319</f>
        <v>1190339.1</v>
      </c>
      <c r="K219" s="91">
        <f>+K220+K232+K241+K254+K259+K270+K298+K314+K319</f>
        <v>11.551241794803484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5546.47</v>
      </c>
      <c r="I220" s="63">
        <f>+I221+I224+I226+I230</f>
        <v>0</v>
      </c>
      <c r="J220" s="63">
        <f>+J221+J224+J226+J230</f>
        <v>5546.47</v>
      </c>
      <c r="K220" s="92">
        <f>+K221+K224+K226+K230</f>
        <v>0.05382383564282117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5546.47</v>
      </c>
      <c r="I221" s="57">
        <f>SUM(I222:I222)</f>
        <v>0</v>
      </c>
      <c r="J221" s="57">
        <f>SUM(J222:J222)</f>
        <v>5546.47</v>
      </c>
      <c r="K221" s="93">
        <f>SUM(K222:K222)</f>
        <v>0.05382383564282117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5546.47</v>
      </c>
      <c r="I222" s="36"/>
      <c r="J222" s="36">
        <f>SUBTOTAL(9,G222:I222)</f>
        <v>5546.47</v>
      </c>
      <c r="K222" s="83">
        <f>_xlfn.IFERROR(J222/$J$19*100,"0.00")</f>
        <v>0.05382383564282117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5685.18</v>
      </c>
      <c r="I241" s="63">
        <f>+I242+I244+I246+I248+I250+I252</f>
        <v>0</v>
      </c>
      <c r="J241" s="63">
        <f>+J242+J244+J246+J248+J250+J252</f>
        <v>5685.18</v>
      </c>
      <c r="K241" s="92">
        <f>+K242+K244+K246+K248+K250+K252</f>
        <v>0.05516989975964065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5685.18</v>
      </c>
      <c r="I244" s="52">
        <f>+I245</f>
        <v>0</v>
      </c>
      <c r="J244" s="52">
        <f>+J245</f>
        <v>5685.18</v>
      </c>
      <c r="K244" s="94">
        <f>+K245</f>
        <v>0.05516989975964065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5685.18</v>
      </c>
      <c r="I245" s="36"/>
      <c r="J245" s="36">
        <f>SUBTOTAL(9,G245:I245)</f>
        <v>5685.18</v>
      </c>
      <c r="K245" s="83">
        <f>_xlfn.IFERROR(J245/$J$19*100,"0.00")</f>
        <v>0.05516989975964065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93111</v>
      </c>
      <c r="I254" s="63">
        <f>+I255+I257</f>
        <v>0</v>
      </c>
      <c r="J254" s="63">
        <f>+J255+J257</f>
        <v>93111</v>
      </c>
      <c r="K254" s="92">
        <f>+K255+K257</f>
        <v>0.9035640976222213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93111</v>
      </c>
      <c r="I255" s="52">
        <f>+I256</f>
        <v>0</v>
      </c>
      <c r="J255" s="52">
        <f>+J256</f>
        <v>93111</v>
      </c>
      <c r="K255" s="94">
        <f>+K256</f>
        <v>0.9035640976222213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93111</v>
      </c>
      <c r="I256" s="36"/>
      <c r="J256" s="36">
        <f>SUBTOTAL(9,G256:I256)</f>
        <v>93111</v>
      </c>
      <c r="K256" s="83">
        <f>_xlfn.IFERROR(J256/$J$19*100,"0.00")</f>
        <v>0.9035640976222213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827.07</v>
      </c>
      <c r="I259" s="63">
        <f>+I260+I262+I264+I266+I268</f>
        <v>0</v>
      </c>
      <c r="J259" s="63">
        <f>+J260+J262+J264+J266+J268</f>
        <v>827.07</v>
      </c>
      <c r="K259" s="92">
        <f>+K260+K262+K264+K266+K268</f>
        <v>0.008026020107403107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827.07</v>
      </c>
      <c r="I268" s="52">
        <f>+I269</f>
        <v>0</v>
      </c>
      <c r="J268" s="52">
        <f>+J269</f>
        <v>827.07</v>
      </c>
      <c r="K268" s="94">
        <f>+K269</f>
        <v>0.008026020107403107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827.07</v>
      </c>
      <c r="I269" s="36"/>
      <c r="J269" s="36">
        <f>SUBTOTAL(9,G269:I269)</f>
        <v>827.07</v>
      </c>
      <c r="K269" s="83">
        <f>_xlfn.IFERROR(J269/$J$19*100,"0.00")</f>
        <v>0.008026020107403107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721.1800000000001</v>
      </c>
      <c r="I270" s="63">
        <f>+I271+I277+I281+I288+I296</f>
        <v>0</v>
      </c>
      <c r="J270" s="63">
        <f>+J271+J277+J281+J288+J296</f>
        <v>721.1800000000001</v>
      </c>
      <c r="K270" s="63">
        <f>+K271+K277+K281+K288+K296</f>
        <v>0.006998446541474086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421.18</v>
      </c>
      <c r="I281" s="52">
        <f>+I282+I283+I284+I285+I286+I287</f>
        <v>0</v>
      </c>
      <c r="J281" s="52">
        <f>+J282+J283+J284+J285+J286+J287</f>
        <v>421.18</v>
      </c>
      <c r="K281" s="94">
        <f>+K282+K283+K284+K285+K286+K287</f>
        <v>0.004087198361488194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/>
      <c r="I284" s="36"/>
      <c r="J284" s="36">
        <f t="shared" si="12"/>
        <v>0</v>
      </c>
      <c r="K284" s="83">
        <f t="shared" si="13"/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421.18</v>
      </c>
      <c r="I285" s="36"/>
      <c r="J285" s="36">
        <f t="shared" si="12"/>
        <v>421.18</v>
      </c>
      <c r="K285" s="83">
        <f t="shared" si="13"/>
        <v>0.004087198361488194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300</v>
      </c>
      <c r="I288" s="52">
        <f>+I289+I290+I291+I292+I293+I294+I295</f>
        <v>0</v>
      </c>
      <c r="J288" s="52">
        <f>+J289+J290+J291+J292+J293+J294+J295</f>
        <v>300</v>
      </c>
      <c r="K288" s="94">
        <f>+K289+K290+K291+K292+K293+K294+K295</f>
        <v>0.002911248179985892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300</v>
      </c>
      <c r="I292" s="36"/>
      <c r="J292" s="36">
        <f t="shared" si="14"/>
        <v>300</v>
      </c>
      <c r="K292" s="83">
        <f t="shared" si="15"/>
        <v>0.002911248179985892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111252.4</v>
      </c>
      <c r="I298" s="63">
        <f>+I299+I307</f>
        <v>0</v>
      </c>
      <c r="J298" s="63">
        <f>+J299+J307</f>
        <v>111252.4</v>
      </c>
      <c r="K298" s="92">
        <f>+K299+K307</f>
        <v>1.0796111567302082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111252.4</v>
      </c>
      <c r="I299" s="52">
        <f>+I300+I301+I302+I303+I304+I305+I306</f>
        <v>0</v>
      </c>
      <c r="J299" s="52">
        <f>+J300+J301+J302+J303+J304+J305+J306</f>
        <v>111252.4</v>
      </c>
      <c r="K299" s="94">
        <f>+K300+K301+K302+K303+K304+K305+K306</f>
        <v>1.0796111567302082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700</v>
      </c>
      <c r="I300" s="36"/>
      <c r="J300" s="36">
        <f aca="true" t="shared" si="16" ref="J300:J306">SUBTOTAL(9,G300:I300)</f>
        <v>700</v>
      </c>
      <c r="K300" s="83">
        <f aca="true" t="shared" si="17" ref="K300:K306">_xlfn.IFERROR(J300/$J$19*100,"0.00")</f>
        <v>0.006792912419967082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110552.4</v>
      </c>
      <c r="I303" s="36"/>
      <c r="J303" s="36">
        <f t="shared" si="16"/>
        <v>110552.4</v>
      </c>
      <c r="K303" s="83">
        <f t="shared" si="17"/>
        <v>1.0728182443102412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973195.8</v>
      </c>
      <c r="I319" s="63">
        <f>+I320+I322+I324+I326+I328+I330+I332+I334+I336</f>
        <v>0</v>
      </c>
      <c r="J319" s="63">
        <f>+J320+J322+J324+J326+J328+J330+J332+J334+J336</f>
        <v>973195.8</v>
      </c>
      <c r="K319" s="92">
        <f>+K320+K322+K324+K326+K328+K330+K332+K334+K336</f>
        <v>9.444048338399716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200</v>
      </c>
      <c r="I320" s="52">
        <f>+I321</f>
        <v>0</v>
      </c>
      <c r="J320" s="52">
        <f>+J321</f>
        <v>200</v>
      </c>
      <c r="K320" s="94">
        <f>+K321</f>
        <v>0.0019408321199905947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200</v>
      </c>
      <c r="I321" s="36"/>
      <c r="J321" s="36">
        <f>SUBTOTAL(9,G321:I321)</f>
        <v>200</v>
      </c>
      <c r="K321" s="83">
        <f>_xlfn.IFERROR(J321/$J$19*100,"0.00")</f>
        <v>0.0019408321199905947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218813.52</v>
      </c>
      <c r="I322" s="52">
        <f>+I323</f>
        <v>0</v>
      </c>
      <c r="J322" s="52">
        <f>+J323</f>
        <v>218813.52</v>
      </c>
      <c r="K322" s="94">
        <f>+K323</f>
        <v>2.123401539521022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218813.52</v>
      </c>
      <c r="I323" s="36"/>
      <c r="J323" s="36">
        <f>SUBTOTAL(9,G323:I323)</f>
        <v>218813.52</v>
      </c>
      <c r="K323" s="83">
        <f>_xlfn.IFERROR(J323/$J$19*100,"0.00")</f>
        <v>2.123401539521022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745082.28</v>
      </c>
      <c r="I324" s="52">
        <f>+I325</f>
        <v>0</v>
      </c>
      <c r="J324" s="52">
        <f>+J325</f>
        <v>745082.28</v>
      </c>
      <c r="K324" s="94">
        <f>+K325</f>
        <v>7.230398105299131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745082.28</v>
      </c>
      <c r="I325" s="36"/>
      <c r="J325" s="36">
        <f>SUBTOTAL(9,G325:I325)</f>
        <v>745082.28</v>
      </c>
      <c r="K325" s="83">
        <f>_xlfn.IFERROR(J325/$J$19*100,"0.00")</f>
        <v>7.230398105299131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9100</v>
      </c>
      <c r="I330" s="52">
        <f>+I331</f>
        <v>0</v>
      </c>
      <c r="J330" s="52">
        <f>+J331</f>
        <v>9100</v>
      </c>
      <c r="K330" s="94">
        <f>+K331</f>
        <v>0.08830786145957208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9100</v>
      </c>
      <c r="I331" s="36"/>
      <c r="J331" s="36">
        <f>SUBTOTAL(9,G331:I331)</f>
        <v>9100</v>
      </c>
      <c r="K331" s="83">
        <f>_xlfn.IFERROR(J331/$J$19*100,"0.00")</f>
        <v>0.08830786145957208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2017-02-03T14:23:39Z</cp:lastPrinted>
  <dcterms:created xsi:type="dcterms:W3CDTF">2007-07-31T17:41:49Z</dcterms:created>
  <dcterms:modified xsi:type="dcterms:W3CDTF">2017-02-03T18:33:07Z</dcterms:modified>
  <cp:category/>
  <cp:version/>
  <cp:contentType/>
  <cp:contentStatus/>
</cp:coreProperties>
</file>