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2016'!$A$1:$K$515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<sst xmlns="http://schemas.openxmlformats.org/spreadsheetml/2006/main" count="805" uniqueCount="400">
  <si>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</si>
  <si>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</si>
  <si>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</si>
  <si>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</si>
  <si>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</si>
  <si>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</si>
  <si>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</si>
  <si>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</si>
  <si>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</si>
  <si>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</si>
  <si>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</si>
  <si>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</si>
  <si>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</si>
  <si>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</si>
  <si>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</si>
  <si>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</si>
  <si>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</si>
  <si>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</si>
  <si>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</si>
  <si>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</si>
  <si>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</si>
  <si>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</si>
  <si>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</si>
  <si>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</si>
  <si>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</si>
  <si>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</si>
  <si>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</si>
  <si>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</si>
  <si>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</si>
  <si>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</si>
  <si>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</si>
  <si>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</si>
  <si>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</si>
  <si>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</si>
  <si>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</si>
  <si>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</si>
  <si>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</si>
  <si>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</si>
  <si>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</si>
  <si>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</si>
  <si>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</si>
  <si>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</si>
  <si>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</si>
  <si>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</si>
  <si>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</si>
  <si>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</si>
  <si>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</si>
  <si>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</si>
  <si>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</si>
  <si>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</si>
  <si>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</si>
  <si>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</si>
  <si>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</si>
  <si>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</si>
  <si>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</si>
  <si>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</si>
  <si>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</si>
  <si>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</si>
  <si>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</si>
  <si>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</si>
  <si>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</si>
  <si>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</si>
  <si>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</si>
  <si>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</si>
  <si>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</si>
  <si>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</si>
  <si>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</si>
  <si>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</si>
  <si>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</si>
  <si>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</si>
  <si>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</si>
  <si>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</si>
  <si>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</si>
  <si>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</si>
  <si>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</si>
  <si>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</si>
  <si>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</si>
  <si>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</si>
  <si>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</si>
  <si>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</si>
  <si>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</si>
  <si>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</si>
  <si>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</si>
  <si>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</si>
  <si>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</si>
  <si>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</si>
  <si>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</si>
  <si>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</si>
  <si>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</si>
  <si>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</si>
  <si>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</si>
  <si>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</si>
  <si>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</si>
  <si>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</si>
  <si>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</si>
  <si>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</si>
  <si>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</si>
  <si>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</si>
  <si>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</si>
  <si>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</si>
  <si>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</si>
  <si>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</si>
  <si>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</si>
  <si>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</si>
  <si>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</si>
  <si>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</si>
  <si>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</si>
  <si>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</si>
  <si>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</si>
  <si>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</si>
  <si>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</si>
  <si>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</si>
  <si>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</si>
  <si>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</si>
  <si>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</si>
  <si>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</si>
  <si>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</si>
  <si>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</si>
  <si>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</si>
  <si>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</si>
  <si>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</si>
  <si>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</si>
  <si>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</si>
  <si>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</si>
  <si>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</si>
  <si>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</si>
  <si>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</si>
  <si>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</si>
  <si>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</si>
  <si>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</si>
  <si>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</si>
  <si>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</si>
  <si>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</si>
  <si>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</si>
  <si>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</si>
  <si>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</si>
  <si>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</si>
  <si>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</si>
  <si>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</si>
  <si>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</si>
  <si>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</si>
  <si>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</si>
  <si>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</si>
  <si>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</si>
  <si>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</si>
  <si>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</si>
  <si>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</si>
  <si>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</si>
  <si>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</si>
  <si>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</si>
  <si>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</si>
  <si>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</si>
  <si>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</si>
  <si>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</si>
  <si>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</si>
  <si>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</si>
  <si>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</si>
  <si>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</si>
  <si>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</si>
  <si>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</si>
  <si>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</si>
  <si>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</si>
  <si>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</si>
  <si>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</si>
  <si>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</si>
  <si>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</si>
  <si>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</si>
  <si>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</si>
  <si>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</si>
  <si>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</si>
  <si>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</si>
  <si>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</si>
  <si>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</si>
  <si>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</si>
  <si>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</si>
  <si>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</si>
  <si>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</si>
  <si>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</si>
  <si>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</si>
  <si>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</si>
  <si>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</si>
  <si>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</si>
  <si>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</si>
  <si>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</si>
  <si>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</si>
  <si>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</si>
  <si>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</si>
  <si>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</si>
  <si>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</si>
  <si>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</si>
  <si>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</si>
  <si>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</si>
  <si>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</si>
  <si>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</si>
  <si>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</si>
  <si>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</si>
  <si>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</si>
  <si>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</si>
  <si>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</si>
  <si>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</si>
  <si>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</si>
  <si>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</si>
  <si>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</si>
  <si>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</si>
  <si>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</si>
  <si>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</si>
  <si>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</si>
  <si>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</si>
  <si>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</si>
  <si>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</si>
  <si>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</si>
  <si>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</si>
  <si>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</si>
  <si>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</si>
  <si>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</si>
  <si>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</si>
  <si>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</si>
  <si>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</si>
  <si>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</si>
  <si>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</si>
  <si>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</si>
  <si>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</si>
  <si>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</si>
  <si>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</si>
  <si>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</si>
  <si>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</si>
  <si>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</si>
  <si>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</si>
  <si>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</si>
  <si>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</si>
  <si>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</si>
  <si>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</si>
  <si>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</si>
  <si>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</si>
  <si>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</si>
  <si>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</si>
  <si>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</si>
  <si>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</si>
  <si>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</si>
  <si>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</si>
  <si>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</si>
  <si>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</si>
  <si>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</si>
  <si>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</si>
  <si>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</si>
  <si>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</si>
  <si>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</si>
  <si>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</si>
  <si>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</si>
  <si>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</si>
  <si>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</si>
  <si>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</si>
  <si>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</si>
  <si>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</si>
  <si>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</si>
  <si>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</si>
  <si>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</si>
  <si>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</si>
  <si>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</si>
  <si>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</si>
  <si>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</si>
  <si>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</si>
  <si>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</si>
  <si>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</si>
  <si>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</si>
  <si>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</si>
  <si>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</si>
  <si>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</si>
  <si>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</si>
  <si>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</si>
  <si>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</si>
  <si>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</si>
  <si>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</si>
  <si>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</si>
  <si>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</si>
  <si>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</si>
  <si>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</si>
  <si>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</si>
  <si>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</si>
  <si>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</si>
  <si>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</si>
  <si>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</si>
  <si>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</si>
  <si>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</si>
  <si>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</si>
  <si>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</si>
  <si>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</si>
  <si>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</si>
  <si>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</si>
  <si>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</si>
  <si>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</si>
  <si>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</si>
  <si>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</si>
  <si>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</si>
  <si>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</si>
  <si>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</si>
  <si>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</si>
  <si>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</si>
  <si>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</si>
  <si>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</si>
  <si>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</si>
  <si>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</si>
  <si>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</si>
  <si>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</si>
  <si>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</si>
  <si>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</si>
  <si>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</si>
  <si>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</si>
  <si>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</si>
  <si>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</si>
  <si>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</si>
  <si>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</si>
  <si>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</si>
  <si>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</si>
  <si>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</si>
  <si>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</si>
  <si>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</si>
  <si>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</si>
  <si>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</si>
  <si>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</si>
  <si>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</si>
  <si>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</si>
  <si>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</si>
  <si>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</si>
  <si>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</si>
  <si>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</si>
  <si>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</si>
  <si>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</si>
  <si>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</si>
  <si>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</si>
  <si>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</si>
  <si>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</si>
  <si>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</si>
  <si>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</si>
  <si>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</si>
  <si>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</si>
  <si>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</si>
  <si>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</si>
  <si>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</si>
  <si>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</si>
  <si>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</si>
  <si>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</si>
  <si>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</si>
  <si>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</si>
  <si>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</si>
  <si>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</si>
  <si>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</si>
  <si>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</si>
  <si>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</si>
  <si>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</si>
  <si>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</si>
  <si>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</si>
  <si>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</si>
  <si>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</si>
  <si>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</si>
  <si>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</si>
  <si>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</si>
  <si>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</si>
  <si>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</si>
  <si>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</si>
  <si>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</si>
  <si>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</si>
  <si>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</si>
  <si>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</si>
  <si>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</si>
  <si>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</si>
  <si>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</si>
  <si>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</si>
  <si>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</si>
  <si>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</si>
  <si>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</si>
  <si>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</si>
  <si>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</si>
  <si>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</si>
  <si>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</si>
  <si>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</si>
  <si>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</si>
  <si>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</si>
  <si>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</si>
  <si>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</si>
  <si>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</si>
  <si>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</si>
  <si>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</si>
  <si>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</si>
  <si>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</si>
  <si>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</si>
  <si>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</si>
  <si>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</si>
  <si>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</si>
  <si>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</si>
  <si>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</si>
  <si>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</si>
  <si>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</si>
  <si>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</si>
  <si>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</si>
  <si>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</si>
  <si>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</si>
  <si>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</si>
  <si>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</si>
  <si>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>AL 28 DE FEBRERO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</si>
</sst>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59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59" fillId="34" borderId="0" xfId="56" applyFont="1" applyFill="1" applyBorder="1" applyAlignment="1">
      <alignment horizontal="left" indent="3"/>
      <protection/>
    </xf>
    <xf numFmtId="0" fontId="59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59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59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4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4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4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5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5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4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66" fillId="8" borderId="14" xfId="54" applyFont="1" applyFill="1" applyBorder="1" applyAlignment="1" applyProtection="1">
      <alignment horizontal="center"/>
      <protection/>
    </xf>
    <xf numFmtId="0" fontId="66" fillId="8" borderId="14" xfId="54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4" applyFont="1" applyFill="1" applyBorder="1" applyAlignment="1" applyProtection="1">
      <alignment vertical="top"/>
      <protection/>
    </xf>
    <xf numFmtId="0" fontId="66" fillId="2" borderId="14" xfId="54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top"/>
      <protection/>
    </xf>
    <xf numFmtId="0" fontId="67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4" applyFont="1" applyFill="1" applyBorder="1" applyAlignment="1" applyProtection="1">
      <alignment vertical="top"/>
      <protection locked="0"/>
    </xf>
    <xf numFmtId="0" fontId="67" fillId="36" borderId="14" xfId="54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7" xfId="48" applyFont="1" applyFill="1" applyBorder="1" applyAlignment="1" applyProtection="1">
      <alignment/>
      <protection locked="0"/>
    </xf>
    <xf numFmtId="43" fontId="28" fillId="38" borderId="18" xfId="48" applyFont="1" applyFill="1" applyBorder="1" applyAlignment="1">
      <alignment/>
    </xf>
    <xf numFmtId="43" fontId="63" fillId="35" borderId="0" xfId="48" applyFont="1" applyFill="1" applyBorder="1" applyAlignment="1">
      <alignment/>
    </xf>
    <xf numFmtId="190" fontId="0" fillId="0" borderId="0" xfId="56" applyNumberFormat="1">
      <alignment/>
      <protection/>
    </xf>
    <xf numFmtId="43" fontId="63" fillId="33" borderId="0" xfId="48" applyFont="1" applyFill="1" applyBorder="1" applyAlignment="1" applyProtection="1">
      <alignment/>
      <protection locked="0"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2" width="11.421875" style="1" customWidth="1"/>
    <col min="13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6" t="s">
        <v>395</v>
      </c>
      <c r="K1" s="127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3">
        <v>2441123.34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5">
        <v>12931822.39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5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38389363.730000004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31" t="s">
        <v>38</v>
      </c>
      <c r="B17" s="131" t="s">
        <v>32</v>
      </c>
      <c r="C17" s="131" t="s">
        <v>1</v>
      </c>
      <c r="D17" s="131" t="s">
        <v>33</v>
      </c>
      <c r="E17" s="131" t="s">
        <v>4</v>
      </c>
      <c r="F17" s="132" t="s">
        <v>36</v>
      </c>
      <c r="G17" s="130" t="s">
        <v>34</v>
      </c>
      <c r="H17" s="130" t="s">
        <v>19</v>
      </c>
      <c r="I17" s="130" t="s">
        <v>18</v>
      </c>
      <c r="J17" s="128" t="s">
        <v>287</v>
      </c>
      <c r="K17" s="128" t="s">
        <v>3</v>
      </c>
    </row>
    <row r="18" spans="1:11" ht="44.25" customHeight="1">
      <c r="A18" s="131"/>
      <c r="B18" s="131"/>
      <c r="C18" s="131"/>
      <c r="D18" s="131"/>
      <c r="E18" s="131"/>
      <c r="F18" s="133"/>
      <c r="G18" s="130"/>
      <c r="H18" s="130"/>
      <c r="I18" s="130"/>
      <c r="J18" s="129"/>
      <c r="K18" s="129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22868739.959999997</v>
      </c>
      <c r="H19" s="61">
        <f>+H20+H219+H338+H396+H403+H486</f>
        <v>12206141.640000002</v>
      </c>
      <c r="I19" s="61">
        <f>+I20+I88+I219+I338+I396+I403+I486</f>
        <v>0</v>
      </c>
      <c r="J19" s="61">
        <f>+J20+J88+J219+J338+J396+J403+J486</f>
        <v>35423521.49000001</v>
      </c>
      <c r="K19" s="90">
        <f>+K20+K88+K219+K338+K396+K403+K486</f>
        <v>99.99999999999994</v>
      </c>
    </row>
    <row r="20" spans="1:13" ht="12.75">
      <c r="A20" s="66">
        <v>2</v>
      </c>
      <c r="B20" s="67">
        <v>1</v>
      </c>
      <c r="C20" s="68"/>
      <c r="D20" s="68"/>
      <c r="E20" s="68"/>
      <c r="F20" s="69" t="s">
        <v>288</v>
      </c>
      <c r="G20" s="70">
        <f>+G21+G48+G64+G71+G79</f>
        <v>22868739.959999997</v>
      </c>
      <c r="H20" s="70">
        <f>+H21+H48+H64+H71+H79+H147</f>
        <v>6526025.720000002</v>
      </c>
      <c r="I20" s="70">
        <f>+I21+I48+I64+I71+I79</f>
        <v>0</v>
      </c>
      <c r="J20" s="70">
        <f>+J21+J48+J64+J71+J79+J147</f>
        <v>29394765.680000003</v>
      </c>
      <c r="K20" s="91">
        <f>+K21+K48+K64+K71+K79</f>
        <v>82.96504538177123</v>
      </c>
      <c r="M20" s="124"/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19820550.909999996</v>
      </c>
      <c r="H21" s="63">
        <f>+H22+H29+H37+H39+H41+H46</f>
        <v>6048871.720000002</v>
      </c>
      <c r="I21" s="63">
        <f>+I22+I29+I37+I39+I41+I46</f>
        <v>0</v>
      </c>
      <c r="J21" s="63">
        <f>+J22+J29+J37+J39+J41+J46</f>
        <v>25869422.630000003</v>
      </c>
      <c r="K21" s="92">
        <f>+K22+K29+K37+K39+K41+K46</f>
        <v>73.02894105912898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8877968.79</v>
      </c>
      <c r="H22" s="57">
        <f>SUM(H23:H28)</f>
        <v>621295.45</v>
      </c>
      <c r="I22" s="57">
        <f>SUM(I23:I28)</f>
        <v>0</v>
      </c>
      <c r="J22" s="57">
        <f>SUM(J23:J28)</f>
        <v>9499264.24</v>
      </c>
      <c r="K22" s="93">
        <f>SUM(K23:K28)</f>
        <v>26.816261739199543</v>
      </c>
      <c r="M22" s="124"/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1559725.75</v>
      </c>
      <c r="H23" s="36">
        <f>224661.56</f>
        <v>224661.56</v>
      </c>
      <c r="I23" s="36"/>
      <c r="J23" s="36">
        <f aca="true" t="shared" si="0" ref="J23:J28">SUBTOTAL(9,G23:I23)</f>
        <v>1784387.31</v>
      </c>
      <c r="K23" s="83">
        <f>_xlfn.IFERROR(J23/$J$19*100,"0.00")</f>
        <v>5.037295093610976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7318243.04</v>
      </c>
      <c r="H24" s="36">
        <f>345931.19</f>
        <v>345931.19</v>
      </c>
      <c r="I24" s="36"/>
      <c r="J24" s="36">
        <f t="shared" si="0"/>
        <v>7664174.23</v>
      </c>
      <c r="K24" s="83">
        <f>_xlfn.IFERROR(J24/$J$19*100,"0.00")</f>
        <v>21.635833783955054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f>2702.7+48000</f>
        <v>50702.7</v>
      </c>
      <c r="I27" s="36"/>
      <c r="J27" s="36">
        <f t="shared" si="0"/>
        <v>50702.7</v>
      </c>
      <c r="K27" s="83">
        <f>_xlfn.IFERROR(J27/$J$19*100,"0.00")</f>
        <v>0.14313286163351452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10942582.12</v>
      </c>
      <c r="H29" s="57">
        <f>SUM(H30:H36)</f>
        <v>5160785.380000001</v>
      </c>
      <c r="I29" s="57">
        <f>SUM(I30:I36)</f>
        <v>0</v>
      </c>
      <c r="J29" s="57">
        <f>SUM(J30:J36)</f>
        <v>16103367.5</v>
      </c>
      <c r="K29" s="93">
        <f>SUM(K30:K36)</f>
        <v>45.45953316512009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10942582.12</v>
      </c>
      <c r="H30" s="36">
        <v>1086800</v>
      </c>
      <c r="I30" s="36"/>
      <c r="J30" s="36">
        <f aca="true" t="shared" si="1" ref="J30:J36">SUBTOTAL(9,G30:I30)</f>
        <v>12029382.12</v>
      </c>
      <c r="K30" s="83">
        <f>_xlfn.IFERROR(J30/$J$19*100,"0.00")</f>
        <v>33.95874157625992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3115067.57</v>
      </c>
      <c r="I31" s="36"/>
      <c r="J31" s="36">
        <f t="shared" si="1"/>
        <v>3115067.57</v>
      </c>
      <c r="K31" s="83">
        <f>_xlfn.IFERROR(J31/$J$19*100,"0.00")</f>
        <v>8.793782884853437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45738</v>
      </c>
      <c r="I32" s="36"/>
      <c r="J32" s="36">
        <f t="shared" si="1"/>
        <v>45738</v>
      </c>
      <c r="K32" s="83">
        <f>_xlfn.IFERROR(J32/$J$19*100,"0.00")</f>
        <v>0.12911759778855345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913179.81</v>
      </c>
      <c r="I34" s="36"/>
      <c r="J34" s="36">
        <f t="shared" si="1"/>
        <v>913179.81</v>
      </c>
      <c r="K34" s="83">
        <f>_xlfn.IFERROR(J34/$J$19*100,"0.00")</f>
        <v>2.5778911062181913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170311.19</v>
      </c>
      <c r="I41" s="57">
        <f>SUM(I42:I45)</f>
        <v>0</v>
      </c>
      <c r="J41" s="57">
        <f>SUM(J42:J45)</f>
        <v>170311.19</v>
      </c>
      <c r="K41" s="93">
        <f>SUM(K42:K45)</f>
        <v>0.4807855990491474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>
        <v>94941.19</v>
      </c>
      <c r="I42" s="36"/>
      <c r="J42" s="36">
        <f>SUBTOTAL(9,G42:I42)</f>
        <v>94941.19</v>
      </c>
      <c r="K42" s="83">
        <f>_xlfn.IFERROR(J42/$J$19*100,"0.00")</f>
        <v>0.26801736813998495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>
        <v>75370</v>
      </c>
      <c r="I44" s="36"/>
      <c r="J44" s="36">
        <f>SUBTOTAL(9,G44:I44)</f>
        <v>75370</v>
      </c>
      <c r="K44" s="83">
        <f>_xlfn.IFERROR(J44/$J$19*100,"0.00")</f>
        <v>0.21276823090916244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96479.7</v>
      </c>
      <c r="I46" s="57">
        <f>I47</f>
        <v>0</v>
      </c>
      <c r="J46" s="57">
        <f>J47</f>
        <v>96479.7</v>
      </c>
      <c r="K46" s="93">
        <f>K47</f>
        <v>0.2723605557602059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>
        <v>96479.7</v>
      </c>
      <c r="I47" s="36"/>
      <c r="J47" s="36">
        <f>SUBTOTAL(9,G47:I47)</f>
        <v>96479.7</v>
      </c>
      <c r="K47" s="83">
        <f>_xlfn.IFERROR(J47/$J$19*100,"0.00")</f>
        <v>0.2723605557602059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471529</v>
      </c>
      <c r="I48" s="63">
        <f>+I49+I51+I62</f>
        <v>0</v>
      </c>
      <c r="J48" s="63">
        <f>+J49+J51+J62</f>
        <v>471529</v>
      </c>
      <c r="K48" s="92">
        <f>+K49+K51+K62</f>
        <v>1.331118364765377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471529</v>
      </c>
      <c r="I51" s="57">
        <f>SUM(I52:I61)</f>
        <v>0</v>
      </c>
      <c r="J51" s="57">
        <f>SUM(J52:J61)</f>
        <v>471529</v>
      </c>
      <c r="K51" s="93">
        <f>SUM(K52:K61)</f>
        <v>1.331118364765377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166444</v>
      </c>
      <c r="I56" s="36"/>
      <c r="J56" s="36">
        <f t="shared" si="2"/>
        <v>166444</v>
      </c>
      <c r="K56" s="83">
        <f>_xlfn.IFERROR(J56/$J$19*100,"0.00")</f>
        <v>0.46986858730853964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305085</v>
      </c>
      <c r="I59" s="36"/>
      <c r="J59" s="36">
        <f t="shared" si="2"/>
        <v>305085</v>
      </c>
      <c r="K59" s="83">
        <f>_xlfn.IFERROR(J59/$J$19*100,"0.00")</f>
        <v>0.8612497774568373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302</v>
      </c>
      <c r="G79" s="63">
        <f>G80+G82+G84+G86</f>
        <v>3048189.05</v>
      </c>
      <c r="H79" s="63">
        <f>H80+H82+H84+H86</f>
        <v>0</v>
      </c>
      <c r="I79" s="63">
        <f>I80+I82+I84+I86</f>
        <v>0</v>
      </c>
      <c r="J79" s="63">
        <f>J80+J82+J84+J86</f>
        <v>3048189.05</v>
      </c>
      <c r="K79" s="92">
        <f>K80+K82+K84+K86</f>
        <v>8.604985957876881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1405277.31</v>
      </c>
      <c r="H80" s="57">
        <f>H81</f>
        <v>0</v>
      </c>
      <c r="I80" s="57">
        <f>I81</f>
        <v>0</v>
      </c>
      <c r="J80" s="57">
        <f>J81</f>
        <v>1405277.31</v>
      </c>
      <c r="K80" s="93">
        <f>K81</f>
        <v>3.967073997419221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1405277.31</v>
      </c>
      <c r="H81" s="36"/>
      <c r="I81" s="36"/>
      <c r="J81" s="36">
        <f>SUBTOTAL(9,G81:I81)</f>
        <v>1405277.31</v>
      </c>
      <c r="K81" s="83">
        <f>_xlfn.IFERROR(J81/$J$19*100,"0.00")</f>
        <v>3.967073997419221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1407260.28</v>
      </c>
      <c r="H82" s="57">
        <f>H83</f>
        <v>0</v>
      </c>
      <c r="I82" s="57">
        <f>I83</f>
        <v>0</v>
      </c>
      <c r="J82" s="57">
        <f>J83</f>
        <v>1407260.28</v>
      </c>
      <c r="K82" s="93">
        <f>K83</f>
        <v>3.97267188807659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1407260.28</v>
      </c>
      <c r="H83" s="36"/>
      <c r="I83" s="36"/>
      <c r="J83" s="36">
        <f>SUBTOTAL(9,G83:I83)</f>
        <v>1407260.28</v>
      </c>
      <c r="K83" s="83">
        <f>_xlfn.IFERROR(J83/$J$19*100,"0.00")</f>
        <v>3.97267188807659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235651.46</v>
      </c>
      <c r="H84" s="57">
        <f>H85</f>
        <v>0</v>
      </c>
      <c r="I84" s="57">
        <f>I85</f>
        <v>0</v>
      </c>
      <c r="J84" s="57">
        <f>J85</f>
        <v>235651.46</v>
      </c>
      <c r="K84" s="93">
        <f>K85</f>
        <v>0.6652400723810701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235651.46</v>
      </c>
      <c r="H85" s="36"/>
      <c r="I85" s="36"/>
      <c r="J85" s="36">
        <f>SUBTOTAL(9,G85:I85)</f>
        <v>235651.46</v>
      </c>
      <c r="K85" s="83">
        <f>_xlfn.IFERROR(J85/$J$19*100,"0.00")</f>
        <v>0.6652400723810701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303</v>
      </c>
      <c r="G88" s="70">
        <f>+G89+G107+G112+G117+G126+G147+G166+G184</f>
        <v>0</v>
      </c>
      <c r="H88" s="70">
        <f>+H89+H107+H112+H117+H126+H147+H166+H184</f>
        <v>354264.89</v>
      </c>
      <c r="I88" s="70">
        <f>+I89+I107+I112+I117+I126+I147+I166+I184</f>
        <v>0</v>
      </c>
      <c r="J88" s="70">
        <f>+J89+J107+J112+J117+J126+J166+J184</f>
        <v>348639.89</v>
      </c>
      <c r="K88" s="91">
        <f>+K89+K107+K112+K117+K126+K147+K166+K184</f>
        <v>1.0000837723036888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173493.91</v>
      </c>
      <c r="I89" s="63">
        <f>+I90+I92+I94+I96+I98+I100+I103+I105</f>
        <v>0</v>
      </c>
      <c r="J89" s="63">
        <f>+J90+J92+J94+J96+J98+J100+J103+J105</f>
        <v>173493.91</v>
      </c>
      <c r="K89" s="92">
        <f>+K90+K92+K94+K96+K98+K100+K103+K105</f>
        <v>0.4897703635957735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73756.41</v>
      </c>
      <c r="I94" s="57">
        <f>I95</f>
        <v>0</v>
      </c>
      <c r="J94" s="57">
        <f>J95</f>
        <v>73756.41</v>
      </c>
      <c r="K94" s="93">
        <f>K95</f>
        <v>0.20821309372311075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73756.41</v>
      </c>
      <c r="I95" s="36"/>
      <c r="J95" s="36">
        <f>SUBTOTAL(9,G95:I95)</f>
        <v>73756.41</v>
      </c>
      <c r="K95" s="83">
        <f>_xlfn.IFERROR(J95/$J$19*100,"0.00")</f>
        <v>0.20821309372311075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89387.5</v>
      </c>
      <c r="I98" s="57">
        <f>I99</f>
        <v>0</v>
      </c>
      <c r="J98" s="57">
        <f>J99</f>
        <v>89387.5</v>
      </c>
      <c r="K98" s="93">
        <f>K99</f>
        <v>0.25233939552066814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89387.5</v>
      </c>
      <c r="I99" s="36"/>
      <c r="J99" s="36">
        <f>SUBTOTAL(9,G99:I99)</f>
        <v>89387.5</v>
      </c>
      <c r="K99" s="83">
        <f>_xlfn.IFERROR(J99/$J$19*100,"0.00")</f>
        <v>0.25233939552066814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10350</v>
      </c>
      <c r="I105" s="57">
        <f>I106</f>
        <v>0</v>
      </c>
      <c r="J105" s="57">
        <f>J106</f>
        <v>10350</v>
      </c>
      <c r="K105" s="93">
        <f>K106</f>
        <v>0.029217874351994577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10350</v>
      </c>
      <c r="I106" s="36"/>
      <c r="J106" s="36">
        <f>SUBTOTAL(9,G106:I106)</f>
        <v>10350</v>
      </c>
      <c r="K106" s="83">
        <f>_xlfn.IFERROR(J106/$J$19*100,"0.00")</f>
        <v>0.029217874351994577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304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73643.31</v>
      </c>
      <c r="I126" s="63">
        <f>+I127+I129+I131+I137+I139+I141+I143+I145</f>
        <v>0</v>
      </c>
      <c r="J126" s="63">
        <f>+J127+J129+J131+J137+J139+J141+J143+J145</f>
        <v>73643.31</v>
      </c>
      <c r="K126" s="92">
        <f>+K127+K129+K131+K137+K139+K141+K143+K145</f>
        <v>0.2078938143425107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73643.31</v>
      </c>
      <c r="I131" s="57">
        <f>SUM(I132:I136)</f>
        <v>0</v>
      </c>
      <c r="J131" s="57">
        <f>SUM(J132:J136)</f>
        <v>73643.31</v>
      </c>
      <c r="K131" s="93">
        <f>SUM(K132:K136)</f>
        <v>0.2078938143425107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73643.31</v>
      </c>
      <c r="I135" s="36"/>
      <c r="J135" s="36">
        <f>SUBTOTAL(9,G135:I135)</f>
        <v>73643.31</v>
      </c>
      <c r="K135" s="83">
        <f>_xlfn.IFERROR(J135/$J$19*100,"0.00")</f>
        <v>0.2078938143425107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5625</v>
      </c>
      <c r="I147" s="63">
        <f>+I148+I150+I152+I154+I156+I158+I160+I162+I164</f>
        <v>0</v>
      </c>
      <c r="J147" s="63">
        <f>+J148+J150+J152+J154+J156+J158+J160+J162+J164</f>
        <v>5625</v>
      </c>
      <c r="K147" s="92">
        <f>+K148+K150+K152+K154+K156+K158+K160+K162+K164</f>
        <v>0.015879279539127485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5625</v>
      </c>
      <c r="I152" s="57">
        <f>I153</f>
        <v>0</v>
      </c>
      <c r="J152" s="57">
        <f>J153</f>
        <v>5625</v>
      </c>
      <c r="K152" s="93">
        <f>K153</f>
        <v>0.015879279539127485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5625</v>
      </c>
      <c r="I153" s="36"/>
      <c r="J153" s="36">
        <f>SUBTOTAL(9,G153:I153)</f>
        <v>5625</v>
      </c>
      <c r="K153" s="83">
        <f>_xlfn.IFERROR(J153/$J$19*100,"0.00")</f>
        <v>0.015879279539127485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80202.67</v>
      </c>
      <c r="I166" s="63">
        <f>+I167+I175+I182</f>
        <v>0</v>
      </c>
      <c r="J166" s="63">
        <f>+J167+J175+J182</f>
        <v>80202.67</v>
      </c>
      <c r="K166" s="92">
        <f>+K167+K175+K182</f>
        <v>0.22641077630478115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80202.67</v>
      </c>
      <c r="I175" s="57">
        <f>SUM(I176:I181)</f>
        <v>0</v>
      </c>
      <c r="J175" s="57">
        <f>SUM(J176:J181)</f>
        <v>80202.67</v>
      </c>
      <c r="K175" s="93">
        <f>SUM(K176:K181)</f>
        <v>0.22641077630478115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f>19705.47+60497.2</f>
        <v>80202.67</v>
      </c>
      <c r="I181" s="36"/>
      <c r="J181" s="36">
        <f t="shared" si="4"/>
        <v>80202.67</v>
      </c>
      <c r="K181" s="83">
        <f>_xlfn.IFERROR(J181/$J$19*100,"0.00")</f>
        <v>0.22641077630478115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316</v>
      </c>
      <c r="G184" s="63">
        <f>+G185+G187+G189+G191+G193+G197+G202+G209+G213</f>
        <v>0</v>
      </c>
      <c r="H184" s="63">
        <f>+H185+H187+H189+H191+H193+H197+H202+H209+H213</f>
        <v>21300</v>
      </c>
      <c r="I184" s="63">
        <f>+I185+I187+I189+I191+I193+I197+I202+I209+I213</f>
        <v>0</v>
      </c>
      <c r="J184" s="63">
        <f>+J185+J187+J189+J191+J193+J197+J202+J209+J213</f>
        <v>21300</v>
      </c>
      <c r="K184" s="92">
        <f>+K185+K187+K189+K191+K193+K197+K202+K209+K213</f>
        <v>0.06012953852149609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7500</v>
      </c>
      <c r="I191" s="57">
        <f>I192</f>
        <v>0</v>
      </c>
      <c r="J191" s="57">
        <f>J192</f>
        <v>7500</v>
      </c>
      <c r="K191" s="93">
        <f>K192</f>
        <v>0.021172372718836648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7500</v>
      </c>
      <c r="I192" s="36"/>
      <c r="J192" s="36">
        <f>SUBTOTAL(9,G192:I192)</f>
        <v>7500</v>
      </c>
      <c r="K192" s="83">
        <f>_xlfn.IFERROR(J192/$J$19*100,"0.00")</f>
        <v>0.021172372718836648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/>
      <c r="I208" s="36"/>
      <c r="J208" s="36">
        <f t="shared" si="5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13800</v>
      </c>
      <c r="I209" s="57">
        <f>SUM(I210:I212)</f>
        <v>0</v>
      </c>
      <c r="J209" s="57">
        <f>SUM(J210:J212)</f>
        <v>13800</v>
      </c>
      <c r="K209" s="93">
        <f>SUM(K210:K212)</f>
        <v>0.03895716580265944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>
        <v>13800</v>
      </c>
      <c r="I211" s="36"/>
      <c r="J211" s="36">
        <f>SUBTOTAL(9,G211:I211)</f>
        <v>13800</v>
      </c>
      <c r="K211" s="83">
        <f>_xlfn.IFERROR(J211/$J$19*100,"0.00")</f>
        <v>0.03895716580265944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5622321.680000001</v>
      </c>
      <c r="I219" s="70">
        <f>+I220+I232+I241+I254+I259+I270+I298+I314+I319</f>
        <v>0</v>
      </c>
      <c r="J219" s="70">
        <f>+J220+J232+J241+J254+J259+J270+J298+J314+J319</f>
        <v>5622321.680000001</v>
      </c>
      <c r="K219" s="91">
        <f>+K220+K232+K241+K254+K259+K270+K298+K314+K319</f>
        <v>15.871718687220778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688733.84</v>
      </c>
      <c r="I220" s="63">
        <f>+I221+I224+I226+I230</f>
        <v>0</v>
      </c>
      <c r="J220" s="63">
        <f>+J221+J224+J226+J230</f>
        <v>688733.84</v>
      </c>
      <c r="K220" s="92">
        <f>+K221+K224+K226+K230</f>
        <v>1.9442839419407474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684148.71</v>
      </c>
      <c r="I221" s="57">
        <f>SUM(I222:I222)</f>
        <v>0</v>
      </c>
      <c r="J221" s="57">
        <f>SUM(J222:J222)</f>
        <v>684148.71</v>
      </c>
      <c r="K221" s="93">
        <f>SUM(K222:K222)</f>
        <v>1.9313401977641715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684148.71</v>
      </c>
      <c r="I222" s="36"/>
      <c r="J222" s="36">
        <f>SUBTOTAL(9,G222:I222)</f>
        <v>684148.71</v>
      </c>
      <c r="K222" s="83">
        <f>_xlfn.IFERROR(J222/$J$19*100,"0.00")</f>
        <v>1.9313401977641715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4585.13</v>
      </c>
      <c r="I230" s="52">
        <f>+I231</f>
        <v>0</v>
      </c>
      <c r="J230" s="52">
        <f>+J231</f>
        <v>4585.13</v>
      </c>
      <c r="K230" s="94">
        <f>+K231</f>
        <v>0.012943744176575933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4585.13</v>
      </c>
      <c r="I231" s="47"/>
      <c r="J231" s="36">
        <f>SUBTOTAL(9,G231:I231)</f>
        <v>4585.13</v>
      </c>
      <c r="K231" s="83">
        <f>_xlfn.IFERROR(J231/$J$19*100,"0.00")</f>
        <v>0.012943744176575933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3455.61</v>
      </c>
      <c r="I232" s="63">
        <f>+I233+I235+I237+I239</f>
        <v>0</v>
      </c>
      <c r="J232" s="63">
        <f>+J233+J235+J237+J239</f>
        <v>3455.61</v>
      </c>
      <c r="K232" s="92">
        <f>+K233+K235+K237+K239</f>
        <v>0.009755128385458549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3455.61</v>
      </c>
      <c r="I235" s="52">
        <f>+I236</f>
        <v>0</v>
      </c>
      <c r="J235" s="52">
        <f>+J236</f>
        <v>3455.61</v>
      </c>
      <c r="K235" s="94">
        <f>+K236</f>
        <v>0.009755128385458549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3455.61</v>
      </c>
      <c r="I236" s="47"/>
      <c r="J236" s="36">
        <f>SUBTOTAL(9,G236:I236)</f>
        <v>3455.61</v>
      </c>
      <c r="K236" s="83">
        <f>_xlfn.IFERROR(J236/$J$19*100,"0.00")</f>
        <v>0.009755128385458549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320</v>
      </c>
      <c r="G241" s="63">
        <f>+G242+G244+G246+G248+G250+G252</f>
        <v>0</v>
      </c>
      <c r="H241" s="63">
        <f>+H242+H244+H246+H248+H250+H252</f>
        <v>355787.02</v>
      </c>
      <c r="I241" s="63">
        <f>+I242+I244+I246+I248+I250+I252</f>
        <v>0</v>
      </c>
      <c r="J241" s="63">
        <f>+J242+J244+J246+J248+J250+J252</f>
        <v>355787.02</v>
      </c>
      <c r="K241" s="92">
        <f>+K242+K244+K246+K248+K250+K252</f>
        <v>1.0043807194618921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355787.02</v>
      </c>
      <c r="I244" s="52">
        <f>+I245</f>
        <v>0</v>
      </c>
      <c r="J244" s="52">
        <f>+J245</f>
        <v>355787.02</v>
      </c>
      <c r="K244" s="94">
        <f>+K245</f>
        <v>1.0043807194618921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355787.02</v>
      </c>
      <c r="I245" s="36"/>
      <c r="J245" s="36">
        <f>SUBTOTAL(9,G245:I245)</f>
        <v>355787.02</v>
      </c>
      <c r="K245" s="83">
        <f>_xlfn.IFERROR(J245/$J$19*100,"0.00")</f>
        <v>1.0043807194618921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321</v>
      </c>
      <c r="G254" s="63">
        <f>+G255+G257</f>
        <v>0</v>
      </c>
      <c r="H254" s="63">
        <f>+H255+H257</f>
        <v>707879.63</v>
      </c>
      <c r="I254" s="63">
        <f>+I255+I257</f>
        <v>0</v>
      </c>
      <c r="J254" s="63">
        <f>+J255+J257</f>
        <v>707879.63</v>
      </c>
      <c r="K254" s="92">
        <f>+K255+K257</f>
        <v>1.9983321821909577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707879.63</v>
      </c>
      <c r="I255" s="52">
        <f>+I256</f>
        <v>0</v>
      </c>
      <c r="J255" s="52">
        <f>+J256</f>
        <v>707879.63</v>
      </c>
      <c r="K255" s="94">
        <f>+K256</f>
        <v>1.9983321821909577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707879.63</v>
      </c>
      <c r="I256" s="36"/>
      <c r="J256" s="36">
        <f>SUBTOTAL(9,G256:I256)</f>
        <v>707879.63</v>
      </c>
      <c r="K256" s="83">
        <f>_xlfn.IFERROR(J256/$J$19*100,"0.00")</f>
        <v>1.9983321821909577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13411.24</v>
      </c>
      <c r="I259" s="63">
        <f>+I260+I262+I264+I266+I268</f>
        <v>0</v>
      </c>
      <c r="J259" s="63">
        <f>+J260+J262+J264+J266+J268</f>
        <v>13411.24</v>
      </c>
      <c r="K259" s="92">
        <f>+K260+K262+K264+K266+K268</f>
        <v>0.03785970292023611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13411.24</v>
      </c>
      <c r="I268" s="52">
        <f>+I269</f>
        <v>0</v>
      </c>
      <c r="J268" s="52">
        <f>+J269</f>
        <v>13411.24</v>
      </c>
      <c r="K268" s="94">
        <f>+K269</f>
        <v>0.03785970292023611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13411.24</v>
      </c>
      <c r="I269" s="36"/>
      <c r="J269" s="36">
        <f>SUBTOTAL(9,G269:I269)</f>
        <v>13411.24</v>
      </c>
      <c r="K269" s="83">
        <f>_xlfn.IFERROR(J269/$J$19*100,"0.00")</f>
        <v>0.03785970292023611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138842.6</v>
      </c>
      <c r="I270" s="63">
        <f>+I271+I277+I281+I288+I296</f>
        <v>0</v>
      </c>
      <c r="J270" s="63">
        <f>+J271+J277+J281+J288+J296</f>
        <v>138842.6</v>
      </c>
      <c r="K270" s="63">
        <f>+K271+K277+K281+K288+K296</f>
        <v>0.3919503035269799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76132.31</v>
      </c>
      <c r="I281" s="52">
        <f>+I282+I283+I284+I285+I286+I287</f>
        <v>0</v>
      </c>
      <c r="J281" s="52">
        <f>+J282+J283+J284+J285+J286+J287</f>
        <v>76132.31</v>
      </c>
      <c r="K281" s="94">
        <f>+K282+K283+K284+K285+K286+K287</f>
        <v>0.2149202191021353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>
        <v>13230.54</v>
      </c>
      <c r="I282" s="36"/>
      <c r="J282" s="36">
        <f aca="true" t="shared" si="6" ref="J282:J287">SUBTOTAL(9,G282:I282)</f>
        <v>13230.54</v>
      </c>
      <c r="K282" s="83">
        <f>_xlfn.IFERROR(J282/$J$19*100,"0.00")</f>
        <v>0.03734958988686361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11908.39</v>
      </c>
      <c r="I284" s="36"/>
      <c r="J284" s="36">
        <f t="shared" si="6"/>
        <v>11908.39</v>
      </c>
      <c r="K284" s="83">
        <f>_xlfn.IFERROR(J284/$J$19*100,"0.00")</f>
        <v>0.03361718287483562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83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>
        <v>50993.38</v>
      </c>
      <c r="I287" s="47"/>
      <c r="J287" s="36">
        <f t="shared" si="6"/>
        <v>50993.38</v>
      </c>
      <c r="K287" s="83">
        <f>_xlfn.IFERROR(J287/$J$19*100,"0.00")</f>
        <v>0.14395344634043605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62710.29</v>
      </c>
      <c r="I288" s="52">
        <f>+I289+I290+I291+I292+I293+I294+I295</f>
        <v>0</v>
      </c>
      <c r="J288" s="52">
        <f>+J289+J290+J291+J292+J293+J294+J295</f>
        <v>62710.29</v>
      </c>
      <c r="K288" s="94">
        <f>+K289+K290+K291+K292+K293+K294+K295</f>
        <v>0.17703008442484464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62710.29</v>
      </c>
      <c r="I292" s="36"/>
      <c r="J292" s="36">
        <f t="shared" si="7"/>
        <v>62710.29</v>
      </c>
      <c r="K292" s="83">
        <f>_xlfn.IFERROR(J292/$J$19*100,"0.00")</f>
        <v>0.17703008442484464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323</v>
      </c>
      <c r="G298" s="63">
        <f>+G299+G307</f>
        <v>0</v>
      </c>
      <c r="H298" s="63">
        <f>+H299+H307</f>
        <v>126280.52</v>
      </c>
      <c r="I298" s="63">
        <f>+I299+I307</f>
        <v>0</v>
      </c>
      <c r="J298" s="63">
        <f>+J299+J307</f>
        <v>126280.52</v>
      </c>
      <c r="K298" s="92">
        <f>+K299+K307</f>
        <v>0.3564877648758008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126280.52</v>
      </c>
      <c r="I299" s="52">
        <f>+I300+I301+I302+I303+I304+I305+I306</f>
        <v>0</v>
      </c>
      <c r="J299" s="52">
        <f>+J300+J301+J302+J303+J304+J305+J306</f>
        <v>126280.52</v>
      </c>
      <c r="K299" s="94">
        <f>+K300+K301+K302+K303+K304+K305+K306</f>
        <v>0.3564877648758008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83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126280.52</v>
      </c>
      <c r="I303" s="36"/>
      <c r="J303" s="36">
        <f t="shared" si="8"/>
        <v>126280.52</v>
      </c>
      <c r="K303" s="83">
        <f>_xlfn.IFERROR(J303/$J$19*100,"0.00")</f>
        <v>0.3564877648758008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326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3587931.22</v>
      </c>
      <c r="I319" s="63">
        <f>+I320+I322+I324+I326+I328+I330+I332+I334+I336</f>
        <v>0</v>
      </c>
      <c r="J319" s="63">
        <f>+J320+J322+J324+J326+J328+J330+J332+J334+J336</f>
        <v>3587931.22</v>
      </c>
      <c r="K319" s="92">
        <f>+K320+K322+K324+K326+K328+K330+K332+K334+K336</f>
        <v>10.128668943918706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54561.32</v>
      </c>
      <c r="I320" s="52">
        <f>+I321</f>
        <v>0</v>
      </c>
      <c r="J320" s="52">
        <f>+J321</f>
        <v>54561.32</v>
      </c>
      <c r="K320" s="94">
        <f>+K321</f>
        <v>0.1540256804095622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54561.32</v>
      </c>
      <c r="I321" s="36"/>
      <c r="J321" s="36">
        <f>SUBTOTAL(9,G321:I321)</f>
        <v>54561.32</v>
      </c>
      <c r="K321" s="83">
        <f>_xlfn.IFERROR(J321/$J$19*100,"0.00")</f>
        <v>0.1540256804095622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277790.45</v>
      </c>
      <c r="I322" s="52">
        <f>+I323</f>
        <v>0</v>
      </c>
      <c r="J322" s="52">
        <f>+J323</f>
        <v>277790.45</v>
      </c>
      <c r="K322" s="94">
        <f>+K323</f>
        <v>0.7841977260177808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20340+257450.45</f>
        <v>277790.45</v>
      </c>
      <c r="I323" s="36"/>
      <c r="J323" s="36">
        <f>SUBTOTAL(9,G323:I323)</f>
        <v>277790.45</v>
      </c>
      <c r="K323" s="83">
        <f>_xlfn.IFERROR(J323/$J$19*100,"0.00")</f>
        <v>0.7841977260177808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3230030.45</v>
      </c>
      <c r="I324" s="52">
        <f>+I325</f>
        <v>0</v>
      </c>
      <c r="J324" s="52">
        <f>+J325</f>
        <v>3230030.45</v>
      </c>
      <c r="K324" s="94">
        <f>+K325</f>
        <v>9.11832114407889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3230030.45</v>
      </c>
      <c r="I325" s="36"/>
      <c r="J325" s="36">
        <f>SUBTOTAL(9,G325:I325)</f>
        <v>3230030.45</v>
      </c>
      <c r="K325" s="83">
        <f>_xlfn.IFERROR(J325/$J$19*100,"0.00")</f>
        <v>9.11832114407889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10130.45</v>
      </c>
      <c r="I330" s="52">
        <f>+I331</f>
        <v>0</v>
      </c>
      <c r="J330" s="52">
        <f>+J331</f>
        <v>10130.45</v>
      </c>
      <c r="K330" s="94">
        <f>+K331</f>
        <v>0.028598088427938498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10130.45</v>
      </c>
      <c r="I331" s="36"/>
      <c r="J331" s="36">
        <f>SUBTOTAL(9,G331:I331)</f>
        <v>10130.45</v>
      </c>
      <c r="K331" s="83">
        <f>_xlfn.IFERROR(J331/$J$19*100,"0.00")</f>
        <v>0.028598088427938498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15418.55</v>
      </c>
      <c r="I336" s="52">
        <f>+I337</f>
        <v>0</v>
      </c>
      <c r="J336" s="52">
        <f>+J337</f>
        <v>15418.55</v>
      </c>
      <c r="K336" s="94">
        <f>+K337</f>
        <v>0.043526304984535844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f>12508.56+2909.99</f>
        <v>15418.55</v>
      </c>
      <c r="I337" s="36"/>
      <c r="J337" s="36">
        <f>SUBTOTAL(9,G337:I337)</f>
        <v>15418.55</v>
      </c>
      <c r="K337" s="83">
        <f>_xlfn.IFERROR(J337/$J$19*100,"0.00")</f>
        <v>0.043526304984535844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331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332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334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335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336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338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339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340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342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343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344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346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347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349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351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352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353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355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356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357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358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360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361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362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363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364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365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366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367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368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370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372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373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374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374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375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376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377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378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379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380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381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382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57794.24</v>
      </c>
      <c r="I403" s="70">
        <f>+I404+I415+I424+I433+I440+I455+I460+I479</f>
        <v>0</v>
      </c>
      <c r="J403" s="70">
        <f>+J404+J415+J424+J433+J440+J455+J460+J479</f>
        <v>57794.24</v>
      </c>
      <c r="K403" s="91">
        <f>+K404+K415+K424+K433+K440+K455+K460+K479</f>
        <v>0.16315215870425304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57794.24</v>
      </c>
      <c r="I404" s="63">
        <f>+I405+I407+I409+I411+I413</f>
        <v>0</v>
      </c>
      <c r="J404" s="63">
        <f>+J405+J407+J409+J411+J413</f>
        <v>57794.24</v>
      </c>
      <c r="K404" s="92">
        <f>+K405+K407+K409+K411+K413</f>
        <v>0.16315215870425304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57794.24</v>
      </c>
      <c r="I409" s="52">
        <f>+I410</f>
        <v>0</v>
      </c>
      <c r="J409" s="52">
        <f>+J410</f>
        <v>57794.24</v>
      </c>
      <c r="K409" s="94">
        <f>+K410</f>
        <v>0.16315215870425304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>
        <v>57794.24</v>
      </c>
      <c r="I410" s="47"/>
      <c r="J410" s="36">
        <f>SUBTOTAL(9,G410:I410)</f>
        <v>57794.24</v>
      </c>
      <c r="K410" s="83">
        <f>_xlfn.IFERROR(J410/$J$19*100,"0.00")</f>
        <v>0.16315215870425304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387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390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2018-03-02T13:44:39Z</cp:lastPrinted>
  <dcterms:created xsi:type="dcterms:W3CDTF">2007-07-31T17:41:49Z</dcterms:created>
  <dcterms:modified xsi:type="dcterms:W3CDTF">2018-03-08T14:42:24Z</dcterms:modified>
  <cp:category/>
  <cp:version/>
  <cp:contentType/>
  <cp:contentStatus/>
</cp:coreProperties>
</file>