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CONSOLIDADO MENSUAL 2016" sheetId="1" r:id="rId1"/>
  </sheets>
  <definedNames>
    <definedName name="_xlnm._FilterDatabase" localSheetId="0" hidden="1">'CONSOLIDADO MENSUAL 2016'!$A$17:$K$517</definedName>
    <definedName name="_xlfn.IFERROR" hidden="1">#NAME?</definedName>
    <definedName name="_xlnm.Print_Area" localSheetId="0">'CONSOLIDADO MENSUAL 2016'!$A$1:$K$519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<sst xmlns="http://schemas.openxmlformats.org/spreadsheetml/2006/main" count="811" uniqueCount="404">
  <si>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</si>
  <si>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</si>
  <si>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</si>
  <si>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</si>
  <si>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</si>
  <si>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</si>
  <si>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</si>
  <si>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</si>
  <si>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</si>
  <si>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</si>
  <si>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</si>
  <si>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</si>
  <si>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</si>
  <si>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</si>
  <si>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</si>
  <si>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</si>
  <si>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</si>
  <si>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</si>
  <si>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</si>
  <si>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</si>
  <si>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</si>
  <si>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</si>
  <si>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</si>
  <si>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</si>
  <si>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</si>
  <si>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</si>
  <si>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</si>
  <si>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</si>
  <si>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</si>
  <si>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</si>
  <si>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</si>
  <si>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</si>
  <si>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</si>
  <si>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</si>
  <si>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</si>
  <si>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</si>
  <si>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</si>
  <si>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</si>
  <si>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</si>
  <si>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</si>
  <si>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</si>
  <si>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</si>
  <si>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</si>
  <si>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</si>
  <si>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</si>
  <si>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</si>
  <si>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</si>
  <si>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</si>
  <si>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</si>
  <si>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</si>
  <si>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</si>
  <si>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</si>
  <si>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</si>
  <si>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</si>
  <si>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</si>
  <si>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</si>
  <si>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</si>
  <si>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</si>
  <si>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</si>
  <si>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</si>
  <si>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</si>
  <si>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</si>
  <si>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</si>
  <si>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</si>
  <si>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</si>
  <si>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</si>
  <si>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</si>
  <si>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</si>
  <si>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</si>
  <si>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</si>
  <si>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</si>
  <si>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</si>
  <si>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</si>
  <si>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</si>
  <si>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</si>
  <si>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</si>
  <si>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</si>
  <si>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</si>
  <si>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</si>
  <si>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</si>
  <si>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</si>
  <si>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</si>
  <si>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</si>
  <si>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</si>
  <si>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</si>
  <si>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</si>
  <si>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</si>
  <si>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</si>
  <si>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</si>
  <si>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</si>
  <si>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</si>
  <si>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</si>
  <si>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</si>
  <si>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</si>
  <si>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</si>
  <si>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</si>
  <si>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</si>
  <si>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</si>
  <si>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</si>
  <si>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</si>
  <si>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</si>
  <si>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</si>
  <si>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</si>
  <si>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</si>
  <si>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</si>
  <si>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</si>
  <si>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</si>
  <si>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</si>
  <si>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</si>
  <si>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</si>
  <si>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</si>
  <si>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</si>
  <si>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</si>
  <si>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</si>
  <si>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</si>
  <si>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</si>
  <si>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</si>
  <si>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</si>
  <si>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</si>
  <si>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</si>
  <si>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</si>
  <si>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</si>
  <si>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</si>
  <si>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</si>
  <si>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</si>
  <si>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</si>
  <si>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</si>
  <si>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</si>
  <si>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</si>
  <si>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</si>
  <si>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</si>
  <si>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</si>
  <si>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</si>
  <si>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</si>
  <si>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</si>
  <si>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</si>
  <si>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</si>
  <si>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</si>
  <si>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</si>
  <si>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</si>
  <si>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</si>
  <si>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</si>
  <si>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</si>
  <si>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</si>
  <si>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</si>
  <si>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</si>
  <si>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</si>
  <si>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</si>
  <si>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</si>
  <si>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</si>
  <si>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</si>
  <si>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</si>
  <si>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</si>
  <si>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</si>
  <si>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</si>
  <si>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</si>
  <si>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</si>
  <si>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</si>
  <si>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</si>
  <si>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</si>
  <si>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</si>
  <si>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</si>
  <si>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</si>
  <si>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</si>
  <si>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</si>
  <si>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</si>
  <si>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</si>
  <si>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</si>
  <si>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</si>
  <si>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</si>
  <si>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</si>
  <si>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</si>
  <si>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</si>
  <si>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</si>
  <si>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</si>
  <si>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</si>
  <si>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</si>
  <si>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</si>
  <si>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</si>
  <si>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</si>
  <si>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</si>
  <si>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</si>
  <si>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</si>
  <si>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</si>
  <si>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</si>
  <si>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</si>
  <si>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</si>
  <si>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</si>
  <si>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</si>
  <si>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</si>
  <si>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</si>
  <si>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</si>
  <si>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</si>
  <si>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</si>
  <si>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</si>
  <si>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</si>
  <si>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</si>
  <si>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</si>
  <si>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</si>
  <si>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</si>
  <si>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</si>
  <si>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</si>
  <si>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</si>
  <si>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</si>
  <si>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</si>
  <si>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</si>
  <si>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</si>
  <si>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</si>
  <si>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</si>
  <si>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</si>
  <si>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</si>
  <si>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</si>
  <si>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</si>
  <si>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</si>
  <si>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</si>
  <si>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</si>
  <si>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</si>
  <si>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</si>
  <si>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</si>
  <si>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</si>
  <si>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</si>
  <si>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</si>
  <si>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</si>
  <si>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</si>
  <si>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</si>
  <si>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</si>
  <si>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</si>
  <si>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</si>
  <si>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</si>
  <si>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</si>
  <si>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</si>
  <si>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</si>
  <si>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</si>
  <si>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</si>
  <si>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</si>
  <si>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</si>
  <si>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</si>
  <si>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</si>
  <si>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</si>
  <si>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</si>
  <si>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</si>
  <si>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</si>
  <si>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</si>
  <si>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</si>
  <si>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</si>
  <si>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</si>
  <si>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</si>
  <si>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</si>
  <si>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</si>
  <si>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</si>
  <si>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</si>
  <si>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</si>
  <si>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</si>
  <si>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</si>
  <si>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</si>
  <si>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</si>
  <si>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</si>
  <si>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</si>
  <si>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</si>
  <si>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</si>
  <si>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</si>
  <si>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</si>
  <si>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</si>
  <si>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</si>
  <si>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</si>
  <si>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</si>
  <si>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</si>
  <si>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</si>
  <si>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</si>
  <si>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</si>
  <si>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</si>
  <si>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</si>
  <si>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</si>
  <si>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</si>
  <si>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</si>
  <si>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</si>
  <si>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</si>
  <si>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</si>
  <si>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</si>
  <si>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</si>
  <si>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</si>
  <si>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</si>
  <si>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</si>
  <si>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</si>
  <si>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</si>
  <si>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</si>
  <si>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</si>
  <si>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</si>
  <si>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</si>
  <si>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</si>
  <si>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</si>
  <si>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</si>
  <si>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</si>
  <si>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</si>
  <si>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</si>
  <si>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</si>
  <si>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</si>
  <si>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</si>
  <si>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</si>
  <si>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</si>
  <si>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</si>
  <si>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</si>
  <si>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</si>
  <si>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</si>
  <si>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</si>
  <si>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</si>
  <si>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</si>
  <si>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</si>
  <si>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</si>
  <si>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</si>
  <si>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</si>
  <si>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</si>
  <si>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</si>
  <si>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</si>
  <si>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</si>
  <si>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</si>
  <si>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</si>
  <si>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</si>
  <si>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</si>
  <si>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</si>
  <si>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</si>
  <si>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</si>
  <si>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</si>
  <si>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</si>
  <si>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</si>
  <si>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</si>
  <si>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</si>
  <si>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</si>
  <si>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</si>
  <si>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</si>
  <si>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</si>
  <si>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</si>
  <si>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</si>
  <si>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</si>
  <si>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</si>
  <si>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</si>
  <si>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</si>
  <si>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</si>
  <si>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</si>
  <si>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</si>
  <si>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</si>
  <si>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</si>
  <si>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</si>
  <si>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</si>
  <si>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</si>
  <si>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</si>
  <si>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</si>
  <si>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</si>
  <si>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</si>
  <si>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</si>
  <si>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</si>
  <si>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</si>
  <si>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</si>
  <si>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</si>
  <si>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</si>
  <si>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</si>
  <si>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</si>
  <si>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</si>
  <si>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</si>
  <si>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</si>
  <si>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</si>
  <si>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</si>
  <si>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</si>
  <si>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</si>
  <si>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</si>
  <si>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</si>
  <si>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</si>
  <si>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</si>
  <si>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</si>
  <si>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</si>
  <si>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</si>
  <si>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</si>
  <si>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</si>
  <si>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</si>
  <si>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</si>
  <si>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</si>
  <si>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</si>
  <si>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</si>
  <si>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</si>
  <si>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</si>
  <si>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</si>
  <si>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</si>
  <si>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</si>
  <si>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</si>
  <si>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</si>
  <si>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</si>
  <si>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</si>
  <si>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</si>
  <si>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</si>
  <si>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</si>
  <si>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</si>
  <si>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</si>
  <si>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</si>
  <si>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</si>
  <si>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</si>
  <si>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</si>
  <si>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</si>
  <si>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"Año del Fomento de las Exportaciones"</t>
  </si>
  <si>
    <t>Año 2018</t>
  </si>
  <si>
    <t xml:space="preserve">                </t>
  </si>
  <si>
    <t>Equipos de tracción</t>
  </si>
  <si>
    <t>Equipos de Elevación</t>
  </si>
  <si>
    <t>AL 30 DE NOVIEMBRE 2018</t>
  </si>
  <si>
    <t>Personal Eventual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</si>
</sst>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57">
      <alignment/>
      <protection/>
    </xf>
    <xf numFmtId="0" fontId="60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61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3"/>
    </xf>
    <xf numFmtId="0" fontId="60" fillId="34" borderId="11" xfId="57" applyFont="1" applyFill="1" applyBorder="1">
      <alignment/>
      <protection/>
    </xf>
    <xf numFmtId="0" fontId="60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60" fillId="34" borderId="0" xfId="57" applyFont="1" applyFill="1" applyBorder="1" applyAlignment="1">
      <alignment horizontal="left" indent="3"/>
      <protection/>
    </xf>
    <xf numFmtId="0" fontId="60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60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60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3" fillId="35" borderId="12" xfId="0" applyFont="1" applyFill="1" applyBorder="1" applyAlignment="1" applyProtection="1">
      <alignment horizontal="left"/>
      <protection locked="0"/>
    </xf>
    <xf numFmtId="0" fontId="64" fillId="35" borderId="0" xfId="0" applyFont="1" applyFill="1" applyBorder="1" applyAlignment="1">
      <alignment/>
    </xf>
    <xf numFmtId="0" fontId="64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5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6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6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5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6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7" borderId="12" xfId="0" applyFont="1" applyFill="1" applyBorder="1" applyAlignment="1">
      <alignment horizontal="left"/>
    </xf>
    <xf numFmtId="0" fontId="23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57" applyFont="1" applyFill="1" applyBorder="1">
      <alignment/>
      <protection/>
    </xf>
    <xf numFmtId="4" fontId="23" fillId="37" borderId="0" xfId="0" applyNumberFormat="1" applyFont="1" applyFill="1" applyBorder="1" applyAlignment="1" applyProtection="1">
      <alignment/>
      <protection locked="0"/>
    </xf>
    <xf numFmtId="0" fontId="0" fillId="37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5" xfId="55" applyFont="1" applyFill="1" applyBorder="1" applyAlignment="1" applyProtection="1">
      <alignment vertical="top"/>
      <protection/>
    </xf>
    <xf numFmtId="0" fontId="32" fillId="36" borderId="15" xfId="55" applyFont="1" applyFill="1" applyBorder="1" applyAlignment="1" applyProtection="1">
      <alignment horizontal="center" vertical="top"/>
      <protection/>
    </xf>
    <xf numFmtId="0" fontId="32" fillId="36" borderId="15" xfId="0" applyFont="1" applyFill="1" applyBorder="1" applyAlignment="1" applyProtection="1">
      <alignment vertical="top" wrapText="1"/>
      <protection/>
    </xf>
    <xf numFmtId="0" fontId="65" fillId="36" borderId="15" xfId="0" applyFont="1" applyFill="1" applyBorder="1" applyAlignment="1" applyProtection="1">
      <alignment/>
      <protection locked="0"/>
    </xf>
    <xf numFmtId="190" fontId="32" fillId="36" borderId="15" xfId="51" applyNumberFormat="1" applyFont="1" applyFill="1" applyBorder="1" applyAlignment="1" applyProtection="1">
      <alignment vertical="top"/>
      <protection locked="0"/>
    </xf>
    <xf numFmtId="190" fontId="32" fillId="33" borderId="15" xfId="51" applyNumberFormat="1" applyFont="1" applyFill="1" applyBorder="1" applyAlignment="1" applyProtection="1">
      <alignment horizontal="right" vertical="top"/>
      <protection locked="0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6" fillId="36" borderId="15" xfId="55" applyFont="1" applyFill="1" applyBorder="1" applyAlignment="1" applyProtection="1">
      <alignment vertical="top"/>
      <protection/>
    </xf>
    <xf numFmtId="0" fontId="31" fillId="36" borderId="15" xfId="55" applyFont="1" applyFill="1" applyBorder="1" applyAlignment="1" applyProtection="1">
      <alignment horizontal="center" vertical="top"/>
      <protection/>
    </xf>
    <xf numFmtId="190" fontId="31" fillId="36" borderId="15" xfId="51" applyNumberFormat="1" applyFont="1" applyFill="1" applyBorder="1" applyAlignment="1" applyProtection="1">
      <alignment vertical="top"/>
      <protection hidden="1"/>
    </xf>
    <xf numFmtId="190" fontId="31" fillId="33" borderId="15" xfId="51" applyNumberFormat="1" applyFont="1" applyFill="1" applyBorder="1" applyAlignment="1" applyProtection="1">
      <alignment horizontal="right" vertical="top"/>
      <protection hidden="1"/>
    </xf>
    <xf numFmtId="0" fontId="32" fillId="36" borderId="15" xfId="0" applyFont="1" applyFill="1" applyBorder="1" applyAlignment="1" applyProtection="1">
      <alignment wrapText="1"/>
      <protection/>
    </xf>
    <xf numFmtId="0" fontId="31" fillId="36" borderId="15" xfId="0" applyFont="1" applyFill="1" applyBorder="1" applyAlignment="1" applyProtection="1">
      <alignment vertical="top"/>
      <protection/>
    </xf>
    <xf numFmtId="0" fontId="67" fillId="8" borderId="14" xfId="55" applyFont="1" applyFill="1" applyBorder="1" applyAlignment="1" applyProtection="1">
      <alignment/>
      <protection/>
    </xf>
    <xf numFmtId="0" fontId="67" fillId="8" borderId="14" xfId="55" applyFont="1" applyFill="1" applyBorder="1" applyAlignment="1" applyProtection="1">
      <alignment horizontal="center"/>
      <protection/>
    </xf>
    <xf numFmtId="0" fontId="67" fillId="8" borderId="14" xfId="55" applyFont="1" applyFill="1" applyBorder="1" applyAlignment="1" applyProtection="1">
      <alignment horizontal="center" vertical="top"/>
      <protection/>
    </xf>
    <xf numFmtId="0" fontId="67" fillId="8" borderId="14" xfId="0" applyFont="1" applyFill="1" applyBorder="1" applyAlignment="1" applyProtection="1">
      <alignment/>
      <protection/>
    </xf>
    <xf numFmtId="0" fontId="67" fillId="2" borderId="14" xfId="55" applyFont="1" applyFill="1" applyBorder="1" applyAlignment="1" applyProtection="1">
      <alignment vertical="top"/>
      <protection/>
    </xf>
    <xf numFmtId="0" fontId="67" fillId="2" borderId="14" xfId="55" applyFont="1" applyFill="1" applyBorder="1" applyAlignment="1" applyProtection="1">
      <alignment horizontal="center" vertical="top"/>
      <protection/>
    </xf>
    <xf numFmtId="0" fontId="67" fillId="2" borderId="14" xfId="0" applyFont="1" applyFill="1" applyBorder="1" applyAlignment="1" applyProtection="1">
      <alignment vertical="top"/>
      <protection/>
    </xf>
    <xf numFmtId="0" fontId="67" fillId="36" borderId="14" xfId="55" applyFont="1" applyFill="1" applyBorder="1" applyAlignment="1" applyProtection="1">
      <alignment vertical="top"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8" fillId="36" borderId="14" xfId="55" applyFont="1" applyFill="1" applyBorder="1" applyProtection="1">
      <alignment/>
      <protection/>
    </xf>
    <xf numFmtId="0" fontId="68" fillId="36" borderId="14" xfId="55" applyFont="1" applyFill="1" applyBorder="1" applyAlignment="1" applyProtection="1">
      <alignment horizontal="center" vertical="top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8" fillId="36" borderId="14" xfId="55" applyFont="1" applyFill="1" applyBorder="1" applyAlignment="1" applyProtection="1">
      <alignment vertical="top"/>
      <protection locked="0"/>
    </xf>
    <xf numFmtId="0" fontId="68" fillId="36" borderId="14" xfId="55" applyFont="1" applyFill="1" applyBorder="1" applyAlignment="1" applyProtection="1">
      <alignment horizontal="center" vertical="top"/>
      <protection locked="0"/>
    </xf>
    <xf numFmtId="0" fontId="68" fillId="36" borderId="14" xfId="0" applyFont="1" applyFill="1" applyBorder="1" applyAlignment="1" applyProtection="1">
      <alignment vertical="top" wrapText="1"/>
      <protection locked="0"/>
    </xf>
    <xf numFmtId="0" fontId="67" fillId="36" borderId="14" xfId="55" applyFont="1" applyFill="1" applyBorder="1" applyProtection="1">
      <alignment/>
      <protection/>
    </xf>
    <xf numFmtId="0" fontId="68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6" xfId="49" applyFont="1" applyFill="1" applyBorder="1" applyAlignment="1" applyProtection="1">
      <alignment/>
      <protection locked="0"/>
    </xf>
    <xf numFmtId="43" fontId="28" fillId="37" borderId="17" xfId="49" applyFont="1" applyFill="1" applyBorder="1" applyAlignment="1">
      <alignment/>
    </xf>
    <xf numFmtId="190" fontId="0" fillId="0" borderId="0" xfId="57" applyNumberFormat="1">
      <alignment/>
      <protection/>
    </xf>
    <xf numFmtId="43" fontId="64" fillId="33" borderId="0" xfId="49" applyFont="1" applyFill="1" applyBorder="1" applyAlignment="1" applyProtection="1">
      <alignment/>
      <protection locked="0"/>
    </xf>
    <xf numFmtId="39" fontId="64" fillId="35" borderId="0" xfId="0" applyNumberFormat="1" applyFont="1" applyFill="1" applyBorder="1" applyAlignment="1">
      <alignment/>
    </xf>
    <xf numFmtId="190" fontId="25" fillId="38" borderId="18" xfId="51" applyNumberFormat="1" applyFont="1" applyFill="1" applyBorder="1" applyAlignment="1" applyProtection="1">
      <alignment vertical="top"/>
      <protection hidden="1"/>
    </xf>
    <xf numFmtId="0" fontId="69" fillId="38" borderId="18" xfId="55" applyFont="1" applyFill="1" applyBorder="1" applyAlignment="1" applyProtection="1">
      <alignment vertical="top"/>
      <protection/>
    </xf>
    <xf numFmtId="0" fontId="25" fillId="38" borderId="18" xfId="55" applyFont="1" applyFill="1" applyBorder="1" applyAlignment="1" applyProtection="1">
      <alignment horizontal="center" vertical="top"/>
      <protection/>
    </xf>
    <xf numFmtId="0" fontId="25" fillId="38" borderId="18" xfId="55" applyFont="1" applyFill="1" applyBorder="1" applyAlignment="1" applyProtection="1">
      <alignment vertical="top"/>
      <protection/>
    </xf>
    <xf numFmtId="190" fontId="25" fillId="38" borderId="18" xfId="51" applyNumberFormat="1" applyFont="1" applyFill="1" applyBorder="1" applyAlignment="1" applyProtection="1">
      <alignment horizontal="right" vertical="top"/>
      <protection hidden="1"/>
    </xf>
    <xf numFmtId="0" fontId="0" fillId="0" borderId="0" xfId="57" applyFont="1">
      <alignment/>
      <protection/>
    </xf>
    <xf numFmtId="0" fontId="62" fillId="34" borderId="11" xfId="0" applyFont="1" applyFill="1" applyBorder="1" applyAlignment="1">
      <alignment horizontal="right"/>
    </xf>
    <xf numFmtId="0" fontId="62" fillId="34" borderId="19" xfId="0" applyFont="1" applyFill="1" applyBorder="1" applyAlignment="1">
      <alignment horizontal="right"/>
    </xf>
    <xf numFmtId="0" fontId="38" fillId="37" borderId="18" xfId="56" applyFont="1" applyFill="1" applyBorder="1" applyAlignment="1">
      <alignment horizontal="center" vertical="center" wrapText="1"/>
      <protection/>
    </xf>
    <xf numFmtId="0" fontId="38" fillId="37" borderId="20" xfId="56" applyFont="1" applyFill="1" applyBorder="1" applyAlignment="1">
      <alignment horizontal="center" vertical="center" wrapText="1"/>
      <protection/>
    </xf>
    <xf numFmtId="0" fontId="39" fillId="37" borderId="21" xfId="0" applyFont="1" applyFill="1" applyBorder="1" applyAlignment="1">
      <alignment horizontal="center" vertical="center" wrapText="1"/>
    </xf>
    <xf numFmtId="0" fontId="38" fillId="37" borderId="21" xfId="56" applyFont="1" applyFill="1" applyBorder="1" applyAlignment="1">
      <alignment horizontal="center" textRotation="90"/>
      <protection/>
    </xf>
    <xf numFmtId="0" fontId="38" fillId="37" borderId="18" xfId="56" applyFont="1" applyFill="1" applyBorder="1" applyAlignment="1">
      <alignment horizontal="center" vertical="center"/>
      <protection/>
    </xf>
    <xf numFmtId="0" fontId="38" fillId="37" borderId="20" xfId="56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5</xdr:col>
      <xdr:colOff>495300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142</xdr:row>
      <xdr:rowOff>0</xdr:rowOff>
    </xdr:from>
    <xdr:to>
      <xdr:col>5</xdr:col>
      <xdr:colOff>152400</xdr:colOff>
      <xdr:row>142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4060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161925</xdr:rowOff>
    </xdr:from>
    <xdr:to>
      <xdr:col>5</xdr:col>
      <xdr:colOff>409575</xdr:colOff>
      <xdr:row>205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4233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142</xdr:row>
      <xdr:rowOff>0</xdr:rowOff>
    </xdr:from>
    <xdr:to>
      <xdr:col>5</xdr:col>
      <xdr:colOff>152400</xdr:colOff>
      <xdr:row>142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4060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161925</xdr:rowOff>
    </xdr:from>
    <xdr:to>
      <xdr:col>5</xdr:col>
      <xdr:colOff>409575</xdr:colOff>
      <xdr:row>205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4233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142</xdr:row>
      <xdr:rowOff>0</xdr:rowOff>
    </xdr:from>
    <xdr:to>
      <xdr:col>5</xdr:col>
      <xdr:colOff>152400</xdr:colOff>
      <xdr:row>142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4060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161925</xdr:rowOff>
    </xdr:from>
    <xdr:to>
      <xdr:col>5</xdr:col>
      <xdr:colOff>409575</xdr:colOff>
      <xdr:row>205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4233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142</xdr:row>
      <xdr:rowOff>0</xdr:rowOff>
    </xdr:from>
    <xdr:to>
      <xdr:col>5</xdr:col>
      <xdr:colOff>152400</xdr:colOff>
      <xdr:row>142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4060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161925</xdr:rowOff>
    </xdr:from>
    <xdr:to>
      <xdr:col>5</xdr:col>
      <xdr:colOff>409575</xdr:colOff>
      <xdr:row>205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4233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5</xdr:col>
      <xdr:colOff>152400</xdr:colOff>
      <xdr:row>148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5031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161925</xdr:rowOff>
    </xdr:from>
    <xdr:to>
      <xdr:col>5</xdr:col>
      <xdr:colOff>409575</xdr:colOff>
      <xdr:row>221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70141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5</xdr:col>
      <xdr:colOff>152400</xdr:colOff>
      <xdr:row>148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5031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161925</xdr:rowOff>
    </xdr:from>
    <xdr:to>
      <xdr:col>5</xdr:col>
      <xdr:colOff>409575</xdr:colOff>
      <xdr:row>221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70141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5</xdr:col>
      <xdr:colOff>152400</xdr:colOff>
      <xdr:row>148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5031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161925</xdr:rowOff>
    </xdr:from>
    <xdr:to>
      <xdr:col>5</xdr:col>
      <xdr:colOff>409575</xdr:colOff>
      <xdr:row>221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70141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5</xdr:col>
      <xdr:colOff>152400</xdr:colOff>
      <xdr:row>148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5031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161925</xdr:rowOff>
    </xdr:from>
    <xdr:to>
      <xdr:col>5</xdr:col>
      <xdr:colOff>409575</xdr:colOff>
      <xdr:row>221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70141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8"/>
  <sheetViews>
    <sheetView tabSelected="1" zoomScalePageLayoutView="0" workbookViewId="0" topLeftCell="A4">
      <selection activeCell="H257" sqref="H257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1" width="11.421875" style="1" customWidth="1"/>
    <col min="12" max="13" width="12.7109375" style="1" bestFit="1" customWidth="1"/>
    <col min="14" max="16384" width="11.421875" style="1" customWidth="1"/>
  </cols>
  <sheetData>
    <row r="1" spans="1:11" ht="15.75">
      <c r="A1" s="6" t="s">
        <v>397</v>
      </c>
      <c r="B1" s="7"/>
      <c r="C1" s="7"/>
      <c r="D1" s="7"/>
      <c r="E1" s="7"/>
      <c r="F1" s="12"/>
      <c r="G1" s="12"/>
      <c r="H1" s="19"/>
      <c r="I1" s="19"/>
      <c r="J1" s="127" t="s">
        <v>395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402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0">
        <v>21282850.13</v>
      </c>
      <c r="H9" s="30"/>
      <c r="I9" s="30"/>
      <c r="J9" s="30"/>
      <c r="K9" s="31"/>
    </row>
    <row r="10" spans="1:11" ht="13.5">
      <c r="A10" s="74" t="s">
        <v>282</v>
      </c>
      <c r="B10" s="3"/>
      <c r="C10" s="3"/>
      <c r="D10" s="3"/>
      <c r="E10" s="75"/>
      <c r="F10" s="76"/>
      <c r="G10" s="115"/>
      <c r="H10" s="73"/>
      <c r="I10" s="73"/>
      <c r="J10" s="73"/>
      <c r="K10" s="77"/>
    </row>
    <row r="11" spans="1:11" ht="13.5">
      <c r="A11" s="74" t="s">
        <v>28</v>
      </c>
      <c r="B11" s="3"/>
      <c r="C11" s="3"/>
      <c r="D11" s="3"/>
      <c r="E11" s="75"/>
      <c r="F11" s="76"/>
      <c r="G11" s="119">
        <v>13827295.68</v>
      </c>
      <c r="H11" s="73"/>
      <c r="I11" s="73"/>
      <c r="J11" s="73"/>
      <c r="K11" s="77"/>
    </row>
    <row r="12" spans="1:11" ht="13.5">
      <c r="A12" s="74" t="s">
        <v>283</v>
      </c>
      <c r="B12" s="3"/>
      <c r="C12" s="3"/>
      <c r="D12" s="3"/>
      <c r="E12" s="75"/>
      <c r="F12" s="76"/>
      <c r="G12" s="119">
        <v>23016418</v>
      </c>
      <c r="H12" s="73"/>
      <c r="I12" s="73"/>
      <c r="J12" s="73"/>
      <c r="K12" s="77"/>
    </row>
    <row r="13" spans="1:11" ht="13.5">
      <c r="A13" s="74" t="s">
        <v>29</v>
      </c>
      <c r="B13" s="3"/>
      <c r="C13" s="3"/>
      <c r="D13" s="3"/>
      <c r="E13" s="75"/>
      <c r="F13" s="76"/>
      <c r="G13" s="115">
        <v>0</v>
      </c>
      <c r="H13" s="73"/>
      <c r="I13" s="73"/>
      <c r="J13" s="73"/>
      <c r="K13" s="77"/>
    </row>
    <row r="14" spans="1:11" ht="13.5">
      <c r="A14" s="78" t="s">
        <v>35</v>
      </c>
      <c r="B14" s="3"/>
      <c r="C14" s="3"/>
      <c r="D14" s="3"/>
      <c r="E14" s="75"/>
      <c r="F14" s="76"/>
      <c r="G14" s="116">
        <v>0</v>
      </c>
      <c r="H14" s="73"/>
      <c r="I14" s="73"/>
      <c r="J14" s="73"/>
      <c r="K14" s="77"/>
    </row>
    <row r="15" spans="1:11" ht="14.25" thickBot="1">
      <c r="A15" s="67" t="s">
        <v>37</v>
      </c>
      <c r="B15" s="68"/>
      <c r="C15" s="68"/>
      <c r="D15" s="68"/>
      <c r="E15" s="69"/>
      <c r="F15" s="70"/>
      <c r="G15" s="117">
        <f>+G9+G11+G12</f>
        <v>58126563.81</v>
      </c>
      <c r="H15" s="71"/>
      <c r="I15" s="71"/>
      <c r="J15" s="71"/>
      <c r="K15" s="72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 t="s">
        <v>399</v>
      </c>
      <c r="H16" s="17"/>
      <c r="I16" s="17"/>
      <c r="J16" s="17"/>
      <c r="K16" s="33"/>
    </row>
    <row r="17" spans="1:11" ht="19.5" customHeight="1">
      <c r="A17" s="132" t="s">
        <v>38</v>
      </c>
      <c r="B17" s="132" t="s">
        <v>32</v>
      </c>
      <c r="C17" s="132" t="s">
        <v>1</v>
      </c>
      <c r="D17" s="132" t="s">
        <v>33</v>
      </c>
      <c r="E17" s="132" t="s">
        <v>4</v>
      </c>
      <c r="F17" s="133" t="s">
        <v>36</v>
      </c>
      <c r="G17" s="131" t="s">
        <v>34</v>
      </c>
      <c r="H17" s="131" t="s">
        <v>19</v>
      </c>
      <c r="I17" s="131" t="s">
        <v>18</v>
      </c>
      <c r="J17" s="129" t="s">
        <v>287</v>
      </c>
      <c r="K17" s="129" t="s">
        <v>3</v>
      </c>
    </row>
    <row r="18" spans="1:11" ht="44.25" customHeight="1">
      <c r="A18" s="132"/>
      <c r="B18" s="132"/>
      <c r="C18" s="132"/>
      <c r="D18" s="132"/>
      <c r="E18" s="132"/>
      <c r="F18" s="134"/>
      <c r="G18" s="131"/>
      <c r="H18" s="131"/>
      <c r="I18" s="131"/>
      <c r="J18" s="130"/>
      <c r="K18" s="130"/>
    </row>
    <row r="19" spans="1:11" s="126" customFormat="1" ht="12.75">
      <c r="A19" s="122">
        <v>2</v>
      </c>
      <c r="B19" s="123"/>
      <c r="C19" s="123"/>
      <c r="D19" s="123"/>
      <c r="E19" s="123"/>
      <c r="F19" s="124" t="s">
        <v>2</v>
      </c>
      <c r="G19" s="121">
        <f>+G20+G89+G220+G339+G397+G404+G489</f>
        <v>22991840.63</v>
      </c>
      <c r="H19" s="121">
        <f>+H20+H220+H339+H397+H404+H489</f>
        <v>12629681.780000001</v>
      </c>
      <c r="I19" s="121">
        <f>+I20+I89+I220+I339+I397+I404+I489</f>
        <v>0</v>
      </c>
      <c r="J19" s="121">
        <f>+J20+J89+J220+J339+J397+J404+J489</f>
        <v>36618959.89</v>
      </c>
      <c r="K19" s="125">
        <f>+K20+K89+K220+K339+K397+K404+K489</f>
        <v>100</v>
      </c>
    </row>
    <row r="20" spans="1:13" ht="12.75">
      <c r="A20" s="62">
        <v>2</v>
      </c>
      <c r="B20" s="63">
        <v>1</v>
      </c>
      <c r="C20" s="64"/>
      <c r="D20" s="64"/>
      <c r="E20" s="64"/>
      <c r="F20" s="65" t="s">
        <v>288</v>
      </c>
      <c r="G20" s="66">
        <f>+G21+G49+G65+G72+G80</f>
        <v>22991840.63</v>
      </c>
      <c r="H20" s="66">
        <f>+H21+H49+H65+H72+H80+H148</f>
        <v>8434271.620000001</v>
      </c>
      <c r="I20" s="66">
        <f>+I21+I49+I65+I72+I80</f>
        <v>0</v>
      </c>
      <c r="J20" s="66">
        <f>+J21+J49+J65+J72+J80+J148</f>
        <v>31426112.250000004</v>
      </c>
      <c r="K20" s="86">
        <f>+K21+K49+K65+K72+K80</f>
        <v>85.69292373202903</v>
      </c>
      <c r="M20" s="118"/>
    </row>
    <row r="21" spans="1:11" ht="12.75">
      <c r="A21" s="60">
        <v>2</v>
      </c>
      <c r="B21" s="58">
        <v>1</v>
      </c>
      <c r="C21" s="58">
        <v>1</v>
      </c>
      <c r="D21" s="58"/>
      <c r="E21" s="58"/>
      <c r="F21" s="61" t="s">
        <v>39</v>
      </c>
      <c r="G21" s="59">
        <f>+G22+G29+G38+G40+G42+G47</f>
        <v>19927148.43</v>
      </c>
      <c r="H21" s="59">
        <f>+H22+H29+H38+H40+H42+H47</f>
        <v>6847046.17</v>
      </c>
      <c r="I21" s="59">
        <f>+I22+I29+I38+I40+I42+I47</f>
        <v>0</v>
      </c>
      <c r="J21" s="59">
        <f>+J22+J29+J38+J40+J42+J47</f>
        <v>26774194.6</v>
      </c>
      <c r="K21" s="87">
        <f>+K22+K29+K38+K40+K42+K47</f>
        <v>73.11566106854818</v>
      </c>
    </row>
    <row r="22" spans="1:13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8654932.82</v>
      </c>
      <c r="H22" s="57">
        <f>SUM(H23:H28)</f>
        <v>0</v>
      </c>
      <c r="I22" s="57">
        <f>SUM(I23:I28)</f>
        <v>0</v>
      </c>
      <c r="J22" s="57">
        <f>SUM(J23:J28)</f>
        <v>8654932.82</v>
      </c>
      <c r="K22" s="88">
        <f>SUM(K23:K28)</f>
        <v>23.635113738889977</v>
      </c>
      <c r="M22" s="118"/>
    </row>
    <row r="23" spans="1:12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v>1275833.02</v>
      </c>
      <c r="H23" s="36"/>
      <c r="I23" s="36"/>
      <c r="J23" s="36">
        <f aca="true" t="shared" si="0" ref="J23:J28">SUBTOTAL(9,G23:I23)</f>
        <v>1275833.02</v>
      </c>
      <c r="K23" s="79">
        <f aca="true" t="shared" si="1" ref="K23:K28">_xlfn.IFERROR(J23/$J$19*100,"0.00")</f>
        <v>3.48407771229026</v>
      </c>
      <c r="L23" s="118"/>
    </row>
    <row r="24" spans="1:12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7379099.8</v>
      </c>
      <c r="H24" s="36"/>
      <c r="I24" s="36"/>
      <c r="J24" s="36">
        <f t="shared" si="0"/>
        <v>7379099.8</v>
      </c>
      <c r="K24" s="79">
        <f t="shared" si="1"/>
        <v>20.151036026599716</v>
      </c>
      <c r="L24" s="118"/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79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79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 t="shared" si="0"/>
        <v>0</v>
      </c>
      <c r="K27" s="79">
        <f t="shared" si="1"/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79">
        <f t="shared" si="1"/>
        <v>0</v>
      </c>
    </row>
    <row r="29" spans="1:12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11272215.61</v>
      </c>
      <c r="H29" s="57">
        <f>SUM(H30:H37)</f>
        <v>6847046.17</v>
      </c>
      <c r="I29" s="57">
        <f>SUM(I30:I36)</f>
        <v>0</v>
      </c>
      <c r="J29" s="57">
        <f>SUM(J30:J36)</f>
        <v>18119261.78</v>
      </c>
      <c r="K29" s="88">
        <f>SUM(K30:K36)</f>
        <v>49.480547329658194</v>
      </c>
      <c r="L29" s="118"/>
    </row>
    <row r="30" spans="1:12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11272215.61</v>
      </c>
      <c r="H30" s="36">
        <f>12672.06+394349.4</f>
        <v>407021.46</v>
      </c>
      <c r="I30" s="36"/>
      <c r="J30" s="36">
        <f aca="true" t="shared" si="2" ref="J30:J36">SUBTOTAL(9,G30:I30)</f>
        <v>11679237.07</v>
      </c>
      <c r="K30" s="79">
        <f aca="true" t="shared" si="3" ref="K30:K36">_xlfn.IFERROR(J30/$J$19*100,"0.00")</f>
        <v>31.893961775766865</v>
      </c>
      <c r="L30" s="118"/>
    </row>
    <row r="31" spans="1:12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2389530.83</v>
      </c>
      <c r="I31" s="36"/>
      <c r="J31" s="36">
        <f t="shared" si="2"/>
        <v>2389530.83</v>
      </c>
      <c r="K31" s="79">
        <f t="shared" si="3"/>
        <v>6.5253924119579905</v>
      </c>
      <c r="L31" s="118"/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>
        <v>158091.27</v>
      </c>
      <c r="I32" s="36"/>
      <c r="J32" s="36">
        <f t="shared" si="2"/>
        <v>158091.27</v>
      </c>
      <c r="K32" s="79">
        <f t="shared" si="3"/>
        <v>0.4317197169851128</v>
      </c>
    </row>
    <row r="33" spans="1:12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79">
        <f t="shared" si="3"/>
        <v>0</v>
      </c>
      <c r="L33" s="118"/>
    </row>
    <row r="34" spans="1:12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f>12002.12+2597787.99</f>
        <v>2609790.1100000003</v>
      </c>
      <c r="I34" s="36"/>
      <c r="J34" s="36">
        <f t="shared" si="2"/>
        <v>2609790.1100000003</v>
      </c>
      <c r="K34" s="79">
        <f t="shared" si="3"/>
        <v>7.126882133844245</v>
      </c>
      <c r="L34" s="118"/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>
        <v>300502.64</v>
      </c>
      <c r="I35" s="36"/>
      <c r="J35" s="36">
        <f t="shared" si="2"/>
        <v>300502.64</v>
      </c>
      <c r="K35" s="79">
        <f t="shared" si="3"/>
        <v>0.8206203586958296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>
        <v>982109.86</v>
      </c>
      <c r="I36" s="36"/>
      <c r="J36" s="36">
        <f t="shared" si="2"/>
        <v>982109.86</v>
      </c>
      <c r="K36" s="79">
        <f t="shared" si="3"/>
        <v>2.6819709324081513</v>
      </c>
    </row>
    <row r="37" spans="1:11" ht="12.75">
      <c r="A37" s="37">
        <v>2</v>
      </c>
      <c r="B37" s="38">
        <v>1</v>
      </c>
      <c r="C37" s="38">
        <v>1</v>
      </c>
      <c r="D37" s="38">
        <v>2</v>
      </c>
      <c r="E37" s="38" t="s">
        <v>299</v>
      </c>
      <c r="F37" s="39" t="s">
        <v>403</v>
      </c>
      <c r="G37" s="36"/>
      <c r="H37" s="36"/>
      <c r="I37" s="36"/>
      <c r="J37" s="36">
        <f>SUBTOTAL(9,G37:I37)</f>
        <v>0</v>
      </c>
      <c r="K37" s="79">
        <f>_xlfn.IFERROR(J37/$J$19*100,"0.00")</f>
        <v>0</v>
      </c>
    </row>
    <row r="38" spans="1:11" ht="12.75">
      <c r="A38" s="45">
        <v>2</v>
      </c>
      <c r="B38" s="46">
        <v>1</v>
      </c>
      <c r="C38" s="46">
        <v>1</v>
      </c>
      <c r="D38" s="46">
        <v>3</v>
      </c>
      <c r="E38" s="46"/>
      <c r="F38" s="34" t="s">
        <v>50</v>
      </c>
      <c r="G38" s="57">
        <f>G39</f>
        <v>0</v>
      </c>
      <c r="H38" s="57">
        <f>H39</f>
        <v>0</v>
      </c>
      <c r="I38" s="57">
        <f>I39</f>
        <v>0</v>
      </c>
      <c r="J38" s="57">
        <f>J39</f>
        <v>0</v>
      </c>
      <c r="K38" s="88">
        <f>K39</f>
        <v>0</v>
      </c>
    </row>
    <row r="39" spans="1:11" ht="12.75">
      <c r="A39" s="37">
        <v>2</v>
      </c>
      <c r="B39" s="38">
        <v>1</v>
      </c>
      <c r="C39" s="38">
        <v>1</v>
      </c>
      <c r="D39" s="38">
        <v>3</v>
      </c>
      <c r="E39" s="38" t="s">
        <v>268</v>
      </c>
      <c r="F39" s="39" t="s">
        <v>50</v>
      </c>
      <c r="G39" s="36"/>
      <c r="H39" s="36"/>
      <c r="I39" s="36"/>
      <c r="J39" s="36">
        <f>SUBTOTAL(9,G39:I39)</f>
        <v>0</v>
      </c>
      <c r="K39" s="79">
        <f>_xlfn.IFERROR(J39/$J$19*100,"0.00")</f>
        <v>0</v>
      </c>
    </row>
    <row r="40" spans="1:11" ht="12.75">
      <c r="A40" s="45">
        <v>2</v>
      </c>
      <c r="B40" s="46">
        <v>1</v>
      </c>
      <c r="C40" s="46">
        <v>1</v>
      </c>
      <c r="D40" s="46">
        <v>4</v>
      </c>
      <c r="E40" s="46"/>
      <c r="F40" s="34" t="s">
        <v>294</v>
      </c>
      <c r="G40" s="57">
        <f>G41</f>
        <v>0</v>
      </c>
      <c r="H40" s="57">
        <f>H41</f>
        <v>0</v>
      </c>
      <c r="I40" s="57">
        <f>I41</f>
        <v>0</v>
      </c>
      <c r="J40" s="57">
        <f>J41</f>
        <v>0</v>
      </c>
      <c r="K40" s="88">
        <f>K41</f>
        <v>0</v>
      </c>
    </row>
    <row r="41" spans="1:11" ht="12.75">
      <c r="A41" s="37">
        <v>2</v>
      </c>
      <c r="B41" s="38">
        <v>1</v>
      </c>
      <c r="C41" s="38">
        <v>1</v>
      </c>
      <c r="D41" s="38">
        <v>4</v>
      </c>
      <c r="E41" s="38" t="s">
        <v>268</v>
      </c>
      <c r="F41" s="39" t="s">
        <v>294</v>
      </c>
      <c r="G41" s="36"/>
      <c r="H41" s="36"/>
      <c r="I41" s="36"/>
      <c r="J41" s="36">
        <f>SUBTOTAL(9,G41:I41)</f>
        <v>0</v>
      </c>
      <c r="K41" s="79">
        <f>_xlfn.IFERROR(J41/$J$19*100,"0.00")</f>
        <v>0</v>
      </c>
    </row>
    <row r="42" spans="1:11" ht="12.75">
      <c r="A42" s="45">
        <v>2</v>
      </c>
      <c r="B42" s="46">
        <v>1</v>
      </c>
      <c r="C42" s="46">
        <v>1</v>
      </c>
      <c r="D42" s="46">
        <v>5</v>
      </c>
      <c r="E42" s="46"/>
      <c r="F42" s="34" t="s">
        <v>295</v>
      </c>
      <c r="G42" s="57">
        <f>SUM(G43:G46)</f>
        <v>0</v>
      </c>
      <c r="H42" s="57">
        <f>SUM(H43:H46)</f>
        <v>0</v>
      </c>
      <c r="I42" s="57">
        <f>SUM(I43:I46)</f>
        <v>0</v>
      </c>
      <c r="J42" s="57">
        <f>SUM(J43:J46)</f>
        <v>0</v>
      </c>
      <c r="K42" s="88">
        <f>SUM(K43:K46)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268</v>
      </c>
      <c r="F43" s="40" t="s">
        <v>295</v>
      </c>
      <c r="G43" s="36"/>
      <c r="H43" s="36"/>
      <c r="I43" s="36"/>
      <c r="J43" s="36">
        <f>SUBTOTAL(9,G43:I43)</f>
        <v>0</v>
      </c>
      <c r="K43" s="79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269</v>
      </c>
      <c r="F44" s="39" t="s">
        <v>51</v>
      </c>
      <c r="G44" s="36"/>
      <c r="H44" s="36"/>
      <c r="I44" s="36"/>
      <c r="J44" s="36">
        <f>SUBTOTAL(9,G44:I44)</f>
        <v>0</v>
      </c>
      <c r="K44" s="79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270</v>
      </c>
      <c r="F45" s="39" t="s">
        <v>296</v>
      </c>
      <c r="G45" s="36"/>
      <c r="H45" s="36"/>
      <c r="I45" s="36"/>
      <c r="J45" s="36">
        <f>SUBTOTAL(9,G45:I45)</f>
        <v>0</v>
      </c>
      <c r="K45" s="79">
        <f>_xlfn.IFERROR(J45/$J$19*100,"0.00")</f>
        <v>0</v>
      </c>
    </row>
    <row r="46" spans="1:11" ht="12.75">
      <c r="A46" s="37">
        <v>2</v>
      </c>
      <c r="B46" s="38">
        <v>1</v>
      </c>
      <c r="C46" s="38">
        <v>1</v>
      </c>
      <c r="D46" s="38">
        <v>5</v>
      </c>
      <c r="E46" s="38" t="s">
        <v>271</v>
      </c>
      <c r="F46" s="39" t="s">
        <v>272</v>
      </c>
      <c r="G46" s="36"/>
      <c r="H46" s="36"/>
      <c r="I46" s="36"/>
      <c r="J46" s="36">
        <f>SUBTOTAL(9,G46:I46)</f>
        <v>0</v>
      </c>
      <c r="K46" s="79">
        <f>_xlfn.IFERROR(J46/$J$19*100,"0.00")</f>
        <v>0</v>
      </c>
    </row>
    <row r="47" spans="1:11" ht="12.75">
      <c r="A47" s="45">
        <v>2</v>
      </c>
      <c r="B47" s="46">
        <v>1</v>
      </c>
      <c r="C47" s="46">
        <v>1</v>
      </c>
      <c r="D47" s="46">
        <v>6</v>
      </c>
      <c r="E47" s="46"/>
      <c r="F47" s="34" t="s">
        <v>297</v>
      </c>
      <c r="G47" s="57">
        <f>G48</f>
        <v>0</v>
      </c>
      <c r="H47" s="57">
        <f>H48</f>
        <v>0</v>
      </c>
      <c r="I47" s="57">
        <f>I48</f>
        <v>0</v>
      </c>
      <c r="J47" s="57">
        <f>J48</f>
        <v>0</v>
      </c>
      <c r="K47" s="88">
        <f>K48</f>
        <v>0</v>
      </c>
    </row>
    <row r="48" spans="1:11" ht="12.75">
      <c r="A48" s="37">
        <v>2</v>
      </c>
      <c r="B48" s="38">
        <v>1</v>
      </c>
      <c r="C48" s="38">
        <v>1</v>
      </c>
      <c r="D48" s="38">
        <v>6</v>
      </c>
      <c r="E48" s="38" t="s">
        <v>268</v>
      </c>
      <c r="F48" s="39" t="s">
        <v>297</v>
      </c>
      <c r="G48" s="36"/>
      <c r="H48" s="36"/>
      <c r="I48" s="36"/>
      <c r="J48" s="36">
        <f>SUBTOTAL(9,G48:I48)</f>
        <v>0</v>
      </c>
      <c r="K48" s="79">
        <f>_xlfn.IFERROR(J48/$J$19*100,"0.00")</f>
        <v>0</v>
      </c>
    </row>
    <row r="49" spans="1:12" ht="12.75">
      <c r="A49" s="60">
        <v>2</v>
      </c>
      <c r="B49" s="58">
        <v>1</v>
      </c>
      <c r="C49" s="58">
        <v>2</v>
      </c>
      <c r="D49" s="58"/>
      <c r="E49" s="58"/>
      <c r="F49" s="61" t="s">
        <v>5</v>
      </c>
      <c r="G49" s="59">
        <f>+G50+G52+G63</f>
        <v>0</v>
      </c>
      <c r="H49" s="59">
        <f>+H50+H52+H63</f>
        <v>714693.26</v>
      </c>
      <c r="I49" s="59">
        <f>+I50+I52+I63</f>
        <v>0</v>
      </c>
      <c r="J49" s="59">
        <f>+J50+J52+J63</f>
        <v>714693.26</v>
      </c>
      <c r="K49" s="87">
        <f>+K50+K52+K63</f>
        <v>1.9517027849695159</v>
      </c>
      <c r="L49" s="118"/>
    </row>
    <row r="50" spans="1:11" ht="12.75">
      <c r="A50" s="45">
        <v>2</v>
      </c>
      <c r="B50" s="46">
        <v>1</v>
      </c>
      <c r="C50" s="46">
        <v>2</v>
      </c>
      <c r="D50" s="46">
        <v>1</v>
      </c>
      <c r="E50" s="46"/>
      <c r="F50" s="34" t="s">
        <v>52</v>
      </c>
      <c r="G50" s="57">
        <f>G51</f>
        <v>0</v>
      </c>
      <c r="H50" s="57">
        <f>H51</f>
        <v>0</v>
      </c>
      <c r="I50" s="57">
        <f>I51</f>
        <v>0</v>
      </c>
      <c r="J50" s="57">
        <f>J51</f>
        <v>0</v>
      </c>
      <c r="K50" s="88">
        <f>K51</f>
        <v>0</v>
      </c>
    </row>
    <row r="51" spans="1:11" ht="12.75">
      <c r="A51" s="37">
        <v>2</v>
      </c>
      <c r="B51" s="38">
        <v>1</v>
      </c>
      <c r="C51" s="38">
        <v>2</v>
      </c>
      <c r="D51" s="38">
        <v>1</v>
      </c>
      <c r="E51" s="38" t="s">
        <v>268</v>
      </c>
      <c r="F51" s="39" t="s">
        <v>52</v>
      </c>
      <c r="G51" s="36"/>
      <c r="H51" s="36"/>
      <c r="I51" s="36"/>
      <c r="J51" s="36">
        <f>SUBTOTAL(9,G51:I51)</f>
        <v>0</v>
      </c>
      <c r="K51" s="79">
        <f>_xlfn.IFERROR(J51/$J$19*100,"0.00")</f>
        <v>0</v>
      </c>
    </row>
    <row r="52" spans="1:11" ht="12.75">
      <c r="A52" s="45">
        <v>2</v>
      </c>
      <c r="B52" s="46">
        <v>1</v>
      </c>
      <c r="C52" s="46">
        <v>2</v>
      </c>
      <c r="D52" s="46">
        <v>2</v>
      </c>
      <c r="E52" s="46"/>
      <c r="F52" s="34" t="s">
        <v>53</v>
      </c>
      <c r="G52" s="57">
        <f>SUM(G53:G62)</f>
        <v>0</v>
      </c>
      <c r="H52" s="57">
        <f>SUM(H53:H62)</f>
        <v>714693.26</v>
      </c>
      <c r="I52" s="57">
        <f>SUM(I53:I62)</f>
        <v>0</v>
      </c>
      <c r="J52" s="57">
        <f>SUM(J53:J62)</f>
        <v>714693.26</v>
      </c>
      <c r="K52" s="88">
        <f>SUM(K53:K62)</f>
        <v>1.9517027849695159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268</v>
      </c>
      <c r="F53" s="39" t="s">
        <v>54</v>
      </c>
      <c r="G53" s="36"/>
      <c r="H53" s="36"/>
      <c r="I53" s="36"/>
      <c r="J53" s="36">
        <f aca="true" t="shared" si="4" ref="J53:J62">SUBTOTAL(9,G53:I53)</f>
        <v>0</v>
      </c>
      <c r="K53" s="79">
        <f aca="true" t="shared" si="5" ref="K53:K62">_xlfn.IFERROR(J53/$J$19*100,"0.00")</f>
        <v>0</v>
      </c>
    </row>
    <row r="54" spans="1:11" ht="12.75">
      <c r="A54" s="37">
        <v>2</v>
      </c>
      <c r="B54" s="38">
        <v>1</v>
      </c>
      <c r="C54" s="38">
        <v>2</v>
      </c>
      <c r="D54" s="38">
        <v>2</v>
      </c>
      <c r="E54" s="38" t="s">
        <v>269</v>
      </c>
      <c r="F54" s="39" t="s">
        <v>55</v>
      </c>
      <c r="G54" s="36"/>
      <c r="H54" s="36"/>
      <c r="I54" s="36"/>
      <c r="J54" s="36">
        <f t="shared" si="4"/>
        <v>0</v>
      </c>
      <c r="K54" s="79">
        <f t="shared" si="5"/>
        <v>0</v>
      </c>
    </row>
    <row r="55" spans="1:11" ht="22.5">
      <c r="A55" s="37">
        <v>2</v>
      </c>
      <c r="B55" s="38">
        <v>1</v>
      </c>
      <c r="C55" s="38">
        <v>2</v>
      </c>
      <c r="D55" s="38">
        <v>2</v>
      </c>
      <c r="E55" s="38" t="s">
        <v>270</v>
      </c>
      <c r="F55" s="41" t="s">
        <v>56</v>
      </c>
      <c r="G55" s="36"/>
      <c r="H55" s="36"/>
      <c r="I55" s="36"/>
      <c r="J55" s="36">
        <f t="shared" si="4"/>
        <v>0</v>
      </c>
      <c r="K55" s="79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271</v>
      </c>
      <c r="F56" s="39" t="s">
        <v>57</v>
      </c>
      <c r="G56" s="36"/>
      <c r="H56" s="36"/>
      <c r="I56" s="36"/>
      <c r="J56" s="36">
        <f t="shared" si="4"/>
        <v>0</v>
      </c>
      <c r="K56" s="79">
        <f t="shared" si="5"/>
        <v>0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275</v>
      </c>
      <c r="F57" s="39" t="s">
        <v>58</v>
      </c>
      <c r="G57" s="36"/>
      <c r="H57" s="36">
        <v>306593.26</v>
      </c>
      <c r="I57" s="36"/>
      <c r="J57" s="36">
        <f t="shared" si="4"/>
        <v>306593.26</v>
      </c>
      <c r="K57" s="79">
        <f t="shared" si="5"/>
        <v>0.837252780857179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291</v>
      </c>
      <c r="F58" s="39" t="s">
        <v>59</v>
      </c>
      <c r="G58" s="36"/>
      <c r="H58" s="36"/>
      <c r="I58" s="36"/>
      <c r="J58" s="36">
        <f t="shared" si="4"/>
        <v>0</v>
      </c>
      <c r="K58" s="79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293</v>
      </c>
      <c r="F59" s="39" t="s">
        <v>60</v>
      </c>
      <c r="G59" s="36"/>
      <c r="H59" s="36"/>
      <c r="I59" s="36"/>
      <c r="J59" s="36">
        <f t="shared" si="4"/>
        <v>0</v>
      </c>
      <c r="K59" s="79">
        <f t="shared" si="5"/>
        <v>0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298</v>
      </c>
      <c r="F60" s="39" t="s">
        <v>61</v>
      </c>
      <c r="G60" s="36"/>
      <c r="H60" s="36">
        <v>408100</v>
      </c>
      <c r="I60" s="36"/>
      <c r="J60" s="36">
        <f t="shared" si="4"/>
        <v>408100</v>
      </c>
      <c r="K60" s="79">
        <f t="shared" si="5"/>
        <v>1.1144500041123369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299</v>
      </c>
      <c r="F61" s="39" t="s">
        <v>62</v>
      </c>
      <c r="G61" s="36"/>
      <c r="H61" s="36"/>
      <c r="I61" s="36"/>
      <c r="J61" s="36">
        <f t="shared" si="4"/>
        <v>0</v>
      </c>
      <c r="K61" s="79">
        <f t="shared" si="5"/>
        <v>0</v>
      </c>
    </row>
    <row r="62" spans="1:11" ht="12.75">
      <c r="A62" s="37">
        <v>2</v>
      </c>
      <c r="B62" s="38">
        <v>1</v>
      </c>
      <c r="C62" s="38">
        <v>2</v>
      </c>
      <c r="D62" s="38">
        <v>2</v>
      </c>
      <c r="E62" s="38" t="s">
        <v>300</v>
      </c>
      <c r="F62" s="41" t="s">
        <v>63</v>
      </c>
      <c r="G62" s="36"/>
      <c r="H62" s="36"/>
      <c r="I62" s="36"/>
      <c r="J62" s="36">
        <f t="shared" si="4"/>
        <v>0</v>
      </c>
      <c r="K62" s="79">
        <f t="shared" si="5"/>
        <v>0</v>
      </c>
    </row>
    <row r="63" spans="1:11" ht="12.75">
      <c r="A63" s="45">
        <v>2</v>
      </c>
      <c r="B63" s="46">
        <v>1</v>
      </c>
      <c r="C63" s="46">
        <v>2</v>
      </c>
      <c r="D63" s="46">
        <v>3</v>
      </c>
      <c r="E63" s="46"/>
      <c r="F63" s="34" t="s">
        <v>22</v>
      </c>
      <c r="G63" s="57">
        <f>G64</f>
        <v>0</v>
      </c>
      <c r="H63" s="57">
        <f>H64</f>
        <v>0</v>
      </c>
      <c r="I63" s="57">
        <f>I64</f>
        <v>0</v>
      </c>
      <c r="J63" s="57">
        <f>J64</f>
        <v>0</v>
      </c>
      <c r="K63" s="88">
        <f>K64</f>
        <v>0</v>
      </c>
    </row>
    <row r="64" spans="1:11" ht="12.75">
      <c r="A64" s="37">
        <v>2</v>
      </c>
      <c r="B64" s="38">
        <v>1</v>
      </c>
      <c r="C64" s="38">
        <v>2</v>
      </c>
      <c r="D64" s="38">
        <v>3</v>
      </c>
      <c r="E64" s="38" t="s">
        <v>268</v>
      </c>
      <c r="F64" s="39" t="s">
        <v>22</v>
      </c>
      <c r="G64" s="36"/>
      <c r="H64" s="36"/>
      <c r="I64" s="36"/>
      <c r="J64" s="36">
        <f>SUBTOTAL(9,G64:I64)</f>
        <v>0</v>
      </c>
      <c r="K64" s="79">
        <f>_xlfn.IFERROR(J64/$J$19*100,"0.00")</f>
        <v>0</v>
      </c>
    </row>
    <row r="65" spans="1:11" ht="12.75">
      <c r="A65" s="60">
        <v>2</v>
      </c>
      <c r="B65" s="58">
        <v>1</v>
      </c>
      <c r="C65" s="58">
        <v>3</v>
      </c>
      <c r="D65" s="58"/>
      <c r="E65" s="58"/>
      <c r="F65" s="61" t="s">
        <v>24</v>
      </c>
      <c r="G65" s="59">
        <f>G66+G69</f>
        <v>0</v>
      </c>
      <c r="H65" s="59">
        <f>H66+H69</f>
        <v>0</v>
      </c>
      <c r="I65" s="59">
        <f>I66+I69</f>
        <v>0</v>
      </c>
      <c r="J65" s="59">
        <f>J66+J69</f>
        <v>0</v>
      </c>
      <c r="K65" s="87">
        <f>K66+K69</f>
        <v>0</v>
      </c>
    </row>
    <row r="66" spans="1:11" ht="12.75">
      <c r="A66" s="45">
        <v>2</v>
      </c>
      <c r="B66" s="46">
        <v>1</v>
      </c>
      <c r="C66" s="46">
        <v>3</v>
      </c>
      <c r="D66" s="46">
        <v>1</v>
      </c>
      <c r="E66" s="46"/>
      <c r="F66" s="42" t="s">
        <v>64</v>
      </c>
      <c r="G66" s="57">
        <f>SUM(G67:G68)</f>
        <v>0</v>
      </c>
      <c r="H66" s="57">
        <f>SUM(H67:H68)</f>
        <v>0</v>
      </c>
      <c r="I66" s="57">
        <f>SUM(I67:I68)</f>
        <v>0</v>
      </c>
      <c r="J66" s="57">
        <f>SUM(J67:J68)</f>
        <v>0</v>
      </c>
      <c r="K66" s="88">
        <f>SUM(K67:K68)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268</v>
      </c>
      <c r="F67" s="44" t="s">
        <v>65</v>
      </c>
      <c r="G67" s="36"/>
      <c r="H67" s="36"/>
      <c r="I67" s="36"/>
      <c r="J67" s="36">
        <f>SUBTOTAL(9,G67:I67)</f>
        <v>0</v>
      </c>
      <c r="K67" s="79">
        <f>_xlfn.IFERROR(J67/$J$19*100,"0.00")</f>
        <v>0</v>
      </c>
    </row>
    <row r="68" spans="1:11" ht="12.75">
      <c r="A68" s="43">
        <v>2</v>
      </c>
      <c r="B68" s="38">
        <v>1</v>
      </c>
      <c r="C68" s="38">
        <v>3</v>
      </c>
      <c r="D68" s="38">
        <v>1</v>
      </c>
      <c r="E68" s="38" t="s">
        <v>269</v>
      </c>
      <c r="F68" s="44" t="s">
        <v>66</v>
      </c>
      <c r="G68" s="36"/>
      <c r="H68" s="36"/>
      <c r="I68" s="36"/>
      <c r="J68" s="36">
        <f>SUBTOTAL(9,G68:I68)</f>
        <v>0</v>
      </c>
      <c r="K68" s="79">
        <f>_xlfn.IFERROR(J68/$J$19*100,"0.00")</f>
        <v>0</v>
      </c>
    </row>
    <row r="69" spans="1:11" ht="12.75">
      <c r="A69" s="45">
        <v>2</v>
      </c>
      <c r="B69" s="46">
        <v>1</v>
      </c>
      <c r="C69" s="46">
        <v>3</v>
      </c>
      <c r="D69" s="46">
        <v>2</v>
      </c>
      <c r="E69" s="46"/>
      <c r="F69" s="42" t="s">
        <v>67</v>
      </c>
      <c r="G69" s="57">
        <f>SUM(G70:G71)</f>
        <v>0</v>
      </c>
      <c r="H69" s="57">
        <f>SUM(H70:H71)</f>
        <v>0</v>
      </c>
      <c r="I69" s="57">
        <f>SUM(I70:I71)</f>
        <v>0</v>
      </c>
      <c r="J69" s="57">
        <f>SUM(J70:J71)</f>
        <v>0</v>
      </c>
      <c r="K69" s="88">
        <f>SUM(K70:K71)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268</v>
      </c>
      <c r="F70" s="44" t="s">
        <v>68</v>
      </c>
      <c r="G70" s="36"/>
      <c r="H70" s="36"/>
      <c r="I70" s="36"/>
      <c r="J70" s="36">
        <f>SUBTOTAL(9,G70:I70)</f>
        <v>0</v>
      </c>
      <c r="K70" s="79">
        <f>_xlfn.IFERROR(J70/$J$19*100,"0.00")</f>
        <v>0</v>
      </c>
    </row>
    <row r="71" spans="1:11" ht="12.75">
      <c r="A71" s="43">
        <v>2</v>
      </c>
      <c r="B71" s="38">
        <v>1</v>
      </c>
      <c r="C71" s="38">
        <v>3</v>
      </c>
      <c r="D71" s="38">
        <v>2</v>
      </c>
      <c r="E71" s="38" t="s">
        <v>269</v>
      </c>
      <c r="F71" s="44" t="s">
        <v>69</v>
      </c>
      <c r="G71" s="36"/>
      <c r="H71" s="36"/>
      <c r="I71" s="36"/>
      <c r="J71" s="36">
        <f>SUBTOTAL(9,G71:I71)</f>
        <v>0</v>
      </c>
      <c r="K71" s="79">
        <f>_xlfn.IFERROR(J71/$J$19*100,"0.00")</f>
        <v>0</v>
      </c>
    </row>
    <row r="72" spans="1:11" ht="12.75">
      <c r="A72" s="60">
        <v>2</v>
      </c>
      <c r="B72" s="58">
        <v>1</v>
      </c>
      <c r="C72" s="58">
        <v>4</v>
      </c>
      <c r="D72" s="58"/>
      <c r="E72" s="58"/>
      <c r="F72" s="61" t="s">
        <v>25</v>
      </c>
      <c r="G72" s="59">
        <f>G73+G75</f>
        <v>0</v>
      </c>
      <c r="H72" s="59">
        <f>H73+H75</f>
        <v>0</v>
      </c>
      <c r="I72" s="59">
        <f>I73+I75</f>
        <v>0</v>
      </c>
      <c r="J72" s="59">
        <f>J73+J75</f>
        <v>0</v>
      </c>
      <c r="K72" s="87">
        <f>K73+K75</f>
        <v>0</v>
      </c>
    </row>
    <row r="73" spans="1:11" ht="12.75">
      <c r="A73" s="45">
        <v>2</v>
      </c>
      <c r="B73" s="46">
        <v>1</v>
      </c>
      <c r="C73" s="46">
        <v>4</v>
      </c>
      <c r="D73" s="46">
        <v>1</v>
      </c>
      <c r="E73" s="46"/>
      <c r="F73" s="42" t="s">
        <v>26</v>
      </c>
      <c r="G73" s="57">
        <f>G74</f>
        <v>0</v>
      </c>
      <c r="H73" s="57">
        <f>H74</f>
        <v>0</v>
      </c>
      <c r="I73" s="57">
        <f>I74</f>
        <v>0</v>
      </c>
      <c r="J73" s="57">
        <f>J74</f>
        <v>0</v>
      </c>
      <c r="K73" s="88">
        <f>K74</f>
        <v>0</v>
      </c>
    </row>
    <row r="74" spans="1:11" ht="12.75">
      <c r="A74" s="37">
        <v>2</v>
      </c>
      <c r="B74" s="38">
        <v>1</v>
      </c>
      <c r="C74" s="38">
        <v>4</v>
      </c>
      <c r="D74" s="38">
        <v>1</v>
      </c>
      <c r="E74" s="38" t="s">
        <v>268</v>
      </c>
      <c r="F74" s="39" t="s">
        <v>26</v>
      </c>
      <c r="G74" s="36"/>
      <c r="H74" s="36"/>
      <c r="I74" s="36"/>
      <c r="J74" s="36">
        <f>SUBTOTAL(9,G74:I74)</f>
        <v>0</v>
      </c>
      <c r="K74" s="79">
        <f>_xlfn.IFERROR(J74/$J$19*100,"0.00")</f>
        <v>0</v>
      </c>
    </row>
    <row r="75" spans="1:11" ht="12.75">
      <c r="A75" s="45">
        <v>2</v>
      </c>
      <c r="B75" s="46">
        <v>1</v>
      </c>
      <c r="C75" s="46">
        <v>4</v>
      </c>
      <c r="D75" s="46">
        <v>2</v>
      </c>
      <c r="E75" s="46"/>
      <c r="F75" s="42" t="s">
        <v>73</v>
      </c>
      <c r="G75" s="57">
        <f>SUM(G76:G79)</f>
        <v>0</v>
      </c>
      <c r="H75" s="57">
        <f>SUM(H76:H79)</f>
        <v>0</v>
      </c>
      <c r="I75" s="57">
        <f>SUM(I76:I79)</f>
        <v>0</v>
      </c>
      <c r="J75" s="57">
        <f>SUM(J76:J79)</f>
        <v>0</v>
      </c>
      <c r="K75" s="88">
        <f>SUM(K76:K79)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268</v>
      </c>
      <c r="F76" s="39" t="s">
        <v>70</v>
      </c>
      <c r="G76" s="36"/>
      <c r="H76" s="36"/>
      <c r="I76" s="36"/>
      <c r="J76" s="36">
        <f>SUBTOTAL(9,G76:I76)</f>
        <v>0</v>
      </c>
      <c r="K76" s="79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269</v>
      </c>
      <c r="F77" s="39" t="s">
        <v>71</v>
      </c>
      <c r="G77" s="36"/>
      <c r="H77" s="36"/>
      <c r="I77" s="36"/>
      <c r="J77" s="36">
        <f>SUBTOTAL(9,G77:I77)</f>
        <v>0</v>
      </c>
      <c r="K77" s="79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270</v>
      </c>
      <c r="F78" s="39" t="s">
        <v>72</v>
      </c>
      <c r="G78" s="36"/>
      <c r="H78" s="36"/>
      <c r="I78" s="36"/>
      <c r="J78" s="36">
        <f>SUBTOTAL(9,G78:I78)</f>
        <v>0</v>
      </c>
      <c r="K78" s="79">
        <f>_xlfn.IFERROR(J78/$J$19*100,"0.00")</f>
        <v>0</v>
      </c>
    </row>
    <row r="79" spans="1:11" ht="12.75">
      <c r="A79" s="37">
        <v>2</v>
      </c>
      <c r="B79" s="38">
        <v>1</v>
      </c>
      <c r="C79" s="38">
        <v>4</v>
      </c>
      <c r="D79" s="38">
        <v>2</v>
      </c>
      <c r="E79" s="38" t="s">
        <v>271</v>
      </c>
      <c r="F79" s="39" t="s">
        <v>301</v>
      </c>
      <c r="G79" s="36"/>
      <c r="H79" s="36"/>
      <c r="I79" s="36"/>
      <c r="J79" s="36">
        <f>SUBTOTAL(9,G79:I79)</f>
        <v>0</v>
      </c>
      <c r="K79" s="79">
        <f>_xlfn.IFERROR(J79/$J$19*100,"0.00")</f>
        <v>0</v>
      </c>
    </row>
    <row r="80" spans="1:12" ht="12.75">
      <c r="A80" s="60">
        <v>2</v>
      </c>
      <c r="B80" s="58">
        <v>1</v>
      </c>
      <c r="C80" s="58">
        <v>5</v>
      </c>
      <c r="D80" s="58"/>
      <c r="E80" s="58"/>
      <c r="F80" s="61" t="s">
        <v>302</v>
      </c>
      <c r="G80" s="59">
        <f>G81+G83+G85+G87</f>
        <v>3064692.1999999997</v>
      </c>
      <c r="H80" s="59">
        <f>H81+H83+H85+H87</f>
        <v>826277.31</v>
      </c>
      <c r="I80" s="59">
        <f>I81+I83+I85+I87</f>
        <v>0</v>
      </c>
      <c r="J80" s="59">
        <f>J81+J83+J85+J87</f>
        <v>3890969.51</v>
      </c>
      <c r="K80" s="87">
        <f>K81+K83+K85+K87</f>
        <v>10.625559878511337</v>
      </c>
      <c r="L80" s="118"/>
    </row>
    <row r="81" spans="1:11" ht="12.75">
      <c r="A81" s="45">
        <v>2</v>
      </c>
      <c r="B81" s="46">
        <v>1</v>
      </c>
      <c r="C81" s="46">
        <v>5</v>
      </c>
      <c r="D81" s="46">
        <v>1</v>
      </c>
      <c r="E81" s="46"/>
      <c r="F81" s="34" t="s">
        <v>74</v>
      </c>
      <c r="G81" s="57">
        <f>G82</f>
        <v>1413189.58</v>
      </c>
      <c r="H81" s="57">
        <f>H82</f>
        <v>380709.53</v>
      </c>
      <c r="I81" s="57">
        <f>I82</f>
        <v>0</v>
      </c>
      <c r="J81" s="57">
        <f>J82</f>
        <v>1793899.11</v>
      </c>
      <c r="K81" s="88">
        <f>K82</f>
        <v>4.898825950788085</v>
      </c>
    </row>
    <row r="82" spans="1:11" ht="12.75">
      <c r="A82" s="37">
        <v>2</v>
      </c>
      <c r="B82" s="38">
        <v>1</v>
      </c>
      <c r="C82" s="38">
        <v>5</v>
      </c>
      <c r="D82" s="38">
        <v>1</v>
      </c>
      <c r="E82" s="38" t="s">
        <v>268</v>
      </c>
      <c r="F82" s="39" t="s">
        <v>74</v>
      </c>
      <c r="G82" s="36">
        <v>1413189.58</v>
      </c>
      <c r="H82" s="36">
        <v>380709.53</v>
      </c>
      <c r="I82" s="36"/>
      <c r="J82" s="36">
        <f>SUBTOTAL(9,G82:I82)</f>
        <v>1793899.11</v>
      </c>
      <c r="K82" s="79">
        <f>_xlfn.IFERROR(J82/$J$19*100,"0.00")</f>
        <v>4.898825950788085</v>
      </c>
    </row>
    <row r="83" spans="1:11" ht="12.75">
      <c r="A83" s="45">
        <v>2</v>
      </c>
      <c r="B83" s="46">
        <v>1</v>
      </c>
      <c r="C83" s="46">
        <v>5</v>
      </c>
      <c r="D83" s="46">
        <v>2</v>
      </c>
      <c r="E83" s="46"/>
      <c r="F83" s="42" t="s">
        <v>75</v>
      </c>
      <c r="G83" s="57">
        <f>G84</f>
        <v>1414827.76</v>
      </c>
      <c r="H83" s="57">
        <f>H84</f>
        <v>381601.6</v>
      </c>
      <c r="I83" s="57">
        <f>I84</f>
        <v>0</v>
      </c>
      <c r="J83" s="57">
        <f>J84</f>
        <v>1796429.3599999999</v>
      </c>
      <c r="K83" s="88">
        <f>K84</f>
        <v>4.905735622738354</v>
      </c>
    </row>
    <row r="84" spans="1:11" ht="12.75">
      <c r="A84" s="37">
        <v>2</v>
      </c>
      <c r="B84" s="38">
        <v>1</v>
      </c>
      <c r="C84" s="38">
        <v>5</v>
      </c>
      <c r="D84" s="38">
        <v>2</v>
      </c>
      <c r="E84" s="38" t="s">
        <v>268</v>
      </c>
      <c r="F84" s="39" t="s">
        <v>75</v>
      </c>
      <c r="G84" s="36">
        <v>1414827.76</v>
      </c>
      <c r="H84" s="36">
        <v>381601.6</v>
      </c>
      <c r="I84" s="36"/>
      <c r="J84" s="36">
        <f>SUBTOTAL(9,G84:I84)</f>
        <v>1796429.3599999999</v>
      </c>
      <c r="K84" s="79">
        <f>_xlfn.IFERROR(J84/$J$19*100,"0.00")</f>
        <v>4.905735622738354</v>
      </c>
    </row>
    <row r="85" spans="1:11" ht="12.75">
      <c r="A85" s="45">
        <v>2</v>
      </c>
      <c r="B85" s="46">
        <v>1</v>
      </c>
      <c r="C85" s="46">
        <v>5</v>
      </c>
      <c r="D85" s="46">
        <v>3</v>
      </c>
      <c r="E85" s="46"/>
      <c r="F85" s="42" t="s">
        <v>76</v>
      </c>
      <c r="G85" s="57">
        <f>G86</f>
        <v>236674.86</v>
      </c>
      <c r="H85" s="57">
        <f>H86</f>
        <v>63966.18</v>
      </c>
      <c r="I85" s="57">
        <f>I86</f>
        <v>0</v>
      </c>
      <c r="J85" s="57">
        <f>J86</f>
        <v>300641.04</v>
      </c>
      <c r="K85" s="88">
        <f>K86</f>
        <v>0.8209983049848988</v>
      </c>
    </row>
    <row r="86" spans="1:11" ht="12.75">
      <c r="A86" s="37">
        <v>2</v>
      </c>
      <c r="B86" s="38">
        <v>1</v>
      </c>
      <c r="C86" s="38">
        <v>5</v>
      </c>
      <c r="D86" s="38">
        <v>3</v>
      </c>
      <c r="E86" s="38" t="s">
        <v>268</v>
      </c>
      <c r="F86" s="39" t="s">
        <v>76</v>
      </c>
      <c r="G86" s="36">
        <v>236674.86</v>
      </c>
      <c r="H86" s="36">
        <v>63966.18</v>
      </c>
      <c r="I86" s="36"/>
      <c r="J86" s="36">
        <f>SUBTOTAL(9,G86:I86)</f>
        <v>300641.04</v>
      </c>
      <c r="K86" s="79">
        <f>_xlfn.IFERROR(J86/$J$19*100,"0.00")</f>
        <v>0.8209983049848988</v>
      </c>
    </row>
    <row r="87" spans="1:11" ht="12.75">
      <c r="A87" s="45">
        <v>2</v>
      </c>
      <c r="B87" s="46">
        <v>1</v>
      </c>
      <c r="C87" s="46">
        <v>5</v>
      </c>
      <c r="D87" s="46">
        <v>4</v>
      </c>
      <c r="E87" s="46"/>
      <c r="F87" s="42" t="s">
        <v>77</v>
      </c>
      <c r="G87" s="57">
        <f>G88</f>
        <v>0</v>
      </c>
      <c r="H87" s="57">
        <f>H88</f>
        <v>0</v>
      </c>
      <c r="I87" s="57">
        <f>I88</f>
        <v>0</v>
      </c>
      <c r="J87" s="57">
        <f>J88</f>
        <v>0</v>
      </c>
      <c r="K87" s="88">
        <f>K88</f>
        <v>0</v>
      </c>
    </row>
    <row r="88" spans="1:11" ht="12.75">
      <c r="A88" s="37">
        <v>2</v>
      </c>
      <c r="B88" s="38">
        <v>1</v>
      </c>
      <c r="C88" s="38">
        <v>5</v>
      </c>
      <c r="D88" s="38">
        <v>4</v>
      </c>
      <c r="E88" s="38" t="s">
        <v>268</v>
      </c>
      <c r="F88" s="39" t="s">
        <v>77</v>
      </c>
      <c r="G88" s="36"/>
      <c r="H88" s="36"/>
      <c r="I88" s="36"/>
      <c r="J88" s="36">
        <f>SUBTOTAL(9,G88:I88)</f>
        <v>0</v>
      </c>
      <c r="K88" s="79">
        <f>_xlfn.IFERROR(J88/$J$19*100,"0.00")</f>
        <v>0</v>
      </c>
    </row>
    <row r="89" spans="1:11" ht="12.75">
      <c r="A89" s="62">
        <v>2</v>
      </c>
      <c r="B89" s="63">
        <v>2</v>
      </c>
      <c r="C89" s="64"/>
      <c r="D89" s="64"/>
      <c r="E89" s="64"/>
      <c r="F89" s="65" t="s">
        <v>303</v>
      </c>
      <c r="G89" s="66">
        <f>+G90+G108+G113+G118+G127+G148+G167+G185</f>
        <v>0</v>
      </c>
      <c r="H89" s="66">
        <f>+H90+H108+H113+H118+H127+H148+H167+H185</f>
        <v>1043692.36</v>
      </c>
      <c r="I89" s="66">
        <f>+I90+I108+I113+I118+I127+I148+I167+I185</f>
        <v>0</v>
      </c>
      <c r="J89" s="66">
        <f>+J90+J108+J113+J118+J127+J167+J185</f>
        <v>997437.48</v>
      </c>
      <c r="K89" s="86">
        <f>+K90+K108+K113+K118+K127+K148+K167+K185</f>
        <v>2.8501420115021183</v>
      </c>
    </row>
    <row r="90" spans="1:11" ht="12.75">
      <c r="A90" s="60">
        <v>2</v>
      </c>
      <c r="B90" s="58">
        <v>2</v>
      </c>
      <c r="C90" s="58">
        <v>1</v>
      </c>
      <c r="D90" s="58"/>
      <c r="E90" s="58"/>
      <c r="F90" s="61" t="s">
        <v>6</v>
      </c>
      <c r="G90" s="59">
        <f>+G91+G93+G95+G97+G99+G101+G104+G106</f>
        <v>0</v>
      </c>
      <c r="H90" s="59">
        <f>+H91+H93+H95+H97+H99+H101+H104+H106</f>
        <v>670176.59</v>
      </c>
      <c r="I90" s="59">
        <f>+I91+I93+I95+I97+I99+I101+I104+I106</f>
        <v>0</v>
      </c>
      <c r="J90" s="59">
        <f>+J91+J93+J95+J97+J99+J101+J104+J106</f>
        <v>670176.59</v>
      </c>
      <c r="K90" s="87">
        <f>+K91+K93+K95+K97+K99+K101+K104+K106</f>
        <v>1.830135514534408</v>
      </c>
    </row>
    <row r="91" spans="1:11" ht="12.75">
      <c r="A91" s="91">
        <v>2</v>
      </c>
      <c r="B91" s="92">
        <v>2</v>
      </c>
      <c r="C91" s="92">
        <v>1</v>
      </c>
      <c r="D91" s="92">
        <v>1</v>
      </c>
      <c r="E91" s="92"/>
      <c r="F91" s="96" t="s">
        <v>78</v>
      </c>
      <c r="G91" s="93">
        <f>G92</f>
        <v>0</v>
      </c>
      <c r="H91" s="93">
        <f>H92</f>
        <v>0</v>
      </c>
      <c r="I91" s="93">
        <f>I92</f>
        <v>0</v>
      </c>
      <c r="J91" s="93">
        <f>J92</f>
        <v>0</v>
      </c>
      <c r="K91" s="94">
        <f>K92</f>
        <v>0</v>
      </c>
    </row>
    <row r="92" spans="1:11" ht="12.75">
      <c r="A92" s="43">
        <v>2</v>
      </c>
      <c r="B92" s="38">
        <v>2</v>
      </c>
      <c r="C92" s="38">
        <v>1</v>
      </c>
      <c r="D92" s="38">
        <v>1</v>
      </c>
      <c r="E92" s="38" t="s">
        <v>268</v>
      </c>
      <c r="F92" s="44" t="s">
        <v>78</v>
      </c>
      <c r="G92" s="36"/>
      <c r="H92" s="36"/>
      <c r="I92" s="36"/>
      <c r="J92" s="36">
        <f>SUBTOTAL(9,G92:I92)</f>
        <v>0</v>
      </c>
      <c r="K92" s="79">
        <f>_xlfn.IFERROR(J92/$J$19*100,"0.00")</f>
        <v>0</v>
      </c>
    </row>
    <row r="93" spans="1:11" ht="12.75">
      <c r="A93" s="45">
        <v>2</v>
      </c>
      <c r="B93" s="46">
        <v>2</v>
      </c>
      <c r="C93" s="46">
        <v>1</v>
      </c>
      <c r="D93" s="46">
        <v>2</v>
      </c>
      <c r="E93" s="46"/>
      <c r="F93" s="34" t="s">
        <v>79</v>
      </c>
      <c r="G93" s="57">
        <f>G94</f>
        <v>0</v>
      </c>
      <c r="H93" s="57">
        <f>H94</f>
        <v>0</v>
      </c>
      <c r="I93" s="57">
        <f>I94</f>
        <v>0</v>
      </c>
      <c r="J93" s="57">
        <f>J94</f>
        <v>0</v>
      </c>
      <c r="K93" s="88">
        <f>K94</f>
        <v>0</v>
      </c>
    </row>
    <row r="94" spans="1:11" ht="12.75">
      <c r="A94" s="43">
        <v>2</v>
      </c>
      <c r="B94" s="38">
        <v>2</v>
      </c>
      <c r="C94" s="38">
        <v>1</v>
      </c>
      <c r="D94" s="38">
        <v>2</v>
      </c>
      <c r="E94" s="38" t="s">
        <v>268</v>
      </c>
      <c r="F94" s="44" t="s">
        <v>79</v>
      </c>
      <c r="G94" s="36"/>
      <c r="H94" s="36">
        <v>0</v>
      </c>
      <c r="I94" s="36"/>
      <c r="J94" s="36">
        <f>SUBTOTAL(9,G94:I94)</f>
        <v>0</v>
      </c>
      <c r="K94" s="79">
        <f>_xlfn.IFERROR(J94/$J$19*100,"0.00")</f>
        <v>0</v>
      </c>
    </row>
    <row r="95" spans="1:11" ht="12.75">
      <c r="A95" s="45">
        <v>2</v>
      </c>
      <c r="B95" s="46">
        <v>2</v>
      </c>
      <c r="C95" s="46">
        <v>1</v>
      </c>
      <c r="D95" s="46">
        <v>3</v>
      </c>
      <c r="E95" s="46"/>
      <c r="F95" s="34" t="s">
        <v>80</v>
      </c>
      <c r="G95" s="57">
        <f>G96</f>
        <v>0</v>
      </c>
      <c r="H95" s="57">
        <f>H96</f>
        <v>71549.22</v>
      </c>
      <c r="I95" s="57">
        <f>I96</f>
        <v>0</v>
      </c>
      <c r="J95" s="57">
        <f>J96</f>
        <v>71549.22</v>
      </c>
      <c r="K95" s="88">
        <f>K96</f>
        <v>0.1953884550924639</v>
      </c>
    </row>
    <row r="96" spans="1:11" ht="12.75">
      <c r="A96" s="37">
        <v>2</v>
      </c>
      <c r="B96" s="38">
        <v>2</v>
      </c>
      <c r="C96" s="38">
        <v>1</v>
      </c>
      <c r="D96" s="38">
        <v>3</v>
      </c>
      <c r="E96" s="38" t="s">
        <v>268</v>
      </c>
      <c r="F96" s="39" t="s">
        <v>80</v>
      </c>
      <c r="G96" s="36"/>
      <c r="H96" s="36">
        <v>71549.22</v>
      </c>
      <c r="I96" s="36"/>
      <c r="J96" s="36">
        <f>SUBTOTAL(9,G96:I96)</f>
        <v>71549.22</v>
      </c>
      <c r="K96" s="79">
        <f>_xlfn.IFERROR(J96/$J$19*100,"0.00")</f>
        <v>0.1953884550924639</v>
      </c>
    </row>
    <row r="97" spans="1:11" ht="12.75">
      <c r="A97" s="45">
        <v>2</v>
      </c>
      <c r="B97" s="46">
        <v>2</v>
      </c>
      <c r="C97" s="46">
        <v>1</v>
      </c>
      <c r="D97" s="46">
        <v>4</v>
      </c>
      <c r="E97" s="46"/>
      <c r="F97" s="34" t="s">
        <v>81</v>
      </c>
      <c r="G97" s="57">
        <f>G98</f>
        <v>0</v>
      </c>
      <c r="H97" s="57">
        <f>H98</f>
        <v>0</v>
      </c>
      <c r="I97" s="57">
        <f>I98</f>
        <v>0</v>
      </c>
      <c r="J97" s="57">
        <f>J98</f>
        <v>0</v>
      </c>
      <c r="K97" s="88">
        <f>K98</f>
        <v>0</v>
      </c>
    </row>
    <row r="98" spans="1:11" ht="12.75">
      <c r="A98" s="43">
        <v>2</v>
      </c>
      <c r="B98" s="38">
        <v>2</v>
      </c>
      <c r="C98" s="38">
        <v>1</v>
      </c>
      <c r="D98" s="38">
        <v>4</v>
      </c>
      <c r="E98" s="38" t="s">
        <v>268</v>
      </c>
      <c r="F98" s="44" t="s">
        <v>81</v>
      </c>
      <c r="G98" s="36"/>
      <c r="H98" s="36"/>
      <c r="I98" s="36"/>
      <c r="J98" s="36">
        <f>SUBTOTAL(9,G98:I98)</f>
        <v>0</v>
      </c>
      <c r="K98" s="79">
        <f>_xlfn.IFERROR(J98/$J$19*100,"0.00")</f>
        <v>0</v>
      </c>
    </row>
    <row r="99" spans="1:11" ht="13.5" customHeight="1">
      <c r="A99" s="45">
        <v>2</v>
      </c>
      <c r="B99" s="46">
        <v>2</v>
      </c>
      <c r="C99" s="46">
        <v>1</v>
      </c>
      <c r="D99" s="46">
        <v>5</v>
      </c>
      <c r="E99" s="46"/>
      <c r="F99" s="34" t="s">
        <v>82</v>
      </c>
      <c r="G99" s="57">
        <f>G100</f>
        <v>0</v>
      </c>
      <c r="H99" s="57">
        <f>H100</f>
        <v>503627.37</v>
      </c>
      <c r="I99" s="57">
        <f>I100</f>
        <v>0</v>
      </c>
      <c r="J99" s="57">
        <f>J100</f>
        <v>503627.37</v>
      </c>
      <c r="K99" s="88">
        <f>K100</f>
        <v>1.3753186095750685</v>
      </c>
    </row>
    <row r="100" spans="1:11" ht="12.75">
      <c r="A100" s="43">
        <v>2</v>
      </c>
      <c r="B100" s="38">
        <v>2</v>
      </c>
      <c r="C100" s="38">
        <v>1</v>
      </c>
      <c r="D100" s="38">
        <v>5</v>
      </c>
      <c r="E100" s="38" t="s">
        <v>268</v>
      </c>
      <c r="F100" s="44" t="s">
        <v>82</v>
      </c>
      <c r="G100" s="36"/>
      <c r="H100" s="36">
        <f>142870.53+14006.84+346750</f>
        <v>503627.37</v>
      </c>
      <c r="I100" s="36"/>
      <c r="J100" s="36">
        <f>SUBTOTAL(9,G100:I100)</f>
        <v>503627.37</v>
      </c>
      <c r="K100" s="79">
        <f>_xlfn.IFERROR(J100/$J$19*100,"0.00")</f>
        <v>1.3753186095750685</v>
      </c>
    </row>
    <row r="101" spans="1:11" ht="12.75">
      <c r="A101" s="45">
        <v>2</v>
      </c>
      <c r="B101" s="46">
        <v>2</v>
      </c>
      <c r="C101" s="46">
        <v>1</v>
      </c>
      <c r="D101" s="46">
        <v>6</v>
      </c>
      <c r="E101" s="46"/>
      <c r="F101" s="34" t="s">
        <v>7</v>
      </c>
      <c r="G101" s="57">
        <f>G102+G103</f>
        <v>0</v>
      </c>
      <c r="H101" s="57">
        <f>H102+H103</f>
        <v>0</v>
      </c>
      <c r="I101" s="57">
        <f>I102+I103</f>
        <v>0</v>
      </c>
      <c r="J101" s="57">
        <f>J102+J103</f>
        <v>0</v>
      </c>
      <c r="K101" s="88">
        <f>K102+K103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268</v>
      </c>
      <c r="F102" s="44" t="s">
        <v>83</v>
      </c>
      <c r="G102" s="47"/>
      <c r="H102" s="47"/>
      <c r="I102" s="47"/>
      <c r="J102" s="36">
        <f>SUBTOTAL(9,G102:I102)</f>
        <v>0</v>
      </c>
      <c r="K102" s="79">
        <f>_xlfn.IFERROR(J102/$J$19*100,"0.00")</f>
        <v>0</v>
      </c>
    </row>
    <row r="103" spans="1:11" ht="12.75">
      <c r="A103" s="43">
        <v>2</v>
      </c>
      <c r="B103" s="38">
        <v>2</v>
      </c>
      <c r="C103" s="38">
        <v>1</v>
      </c>
      <c r="D103" s="38">
        <v>6</v>
      </c>
      <c r="E103" s="38" t="s">
        <v>269</v>
      </c>
      <c r="F103" s="44" t="s">
        <v>84</v>
      </c>
      <c r="G103" s="47"/>
      <c r="H103" s="47"/>
      <c r="I103" s="47"/>
      <c r="J103" s="36">
        <f>SUBTOTAL(9,G103:I103)</f>
        <v>0</v>
      </c>
      <c r="K103" s="79">
        <f>_xlfn.IFERROR(J103/$J$19*100,"0.00")</f>
        <v>0</v>
      </c>
    </row>
    <row r="104" spans="1:11" ht="12.75">
      <c r="A104" s="45">
        <v>2</v>
      </c>
      <c r="B104" s="46">
        <v>2</v>
      </c>
      <c r="C104" s="46">
        <v>1</v>
      </c>
      <c r="D104" s="46">
        <v>7</v>
      </c>
      <c r="E104" s="46"/>
      <c r="F104" s="34" t="s">
        <v>8</v>
      </c>
      <c r="G104" s="57">
        <f>G105</f>
        <v>0</v>
      </c>
      <c r="H104" s="57">
        <f>H105</f>
        <v>0</v>
      </c>
      <c r="I104" s="57">
        <f>I105</f>
        <v>0</v>
      </c>
      <c r="J104" s="57">
        <f>J105</f>
        <v>0</v>
      </c>
      <c r="K104" s="88">
        <f>K105</f>
        <v>0</v>
      </c>
    </row>
    <row r="105" spans="1:11" ht="12.75">
      <c r="A105" s="43">
        <v>2</v>
      </c>
      <c r="B105" s="38">
        <v>2</v>
      </c>
      <c r="C105" s="38">
        <v>1</v>
      </c>
      <c r="D105" s="38">
        <v>7</v>
      </c>
      <c r="E105" s="38" t="s">
        <v>268</v>
      </c>
      <c r="F105" s="44" t="s">
        <v>8</v>
      </c>
      <c r="G105" s="36"/>
      <c r="H105" s="36"/>
      <c r="I105" s="36"/>
      <c r="J105" s="36">
        <f>SUBTOTAL(9,G105:I105)</f>
        <v>0</v>
      </c>
      <c r="K105" s="79">
        <f>_xlfn.IFERROR(J105/$J$19*100,"0.00")</f>
        <v>0</v>
      </c>
    </row>
    <row r="106" spans="1:11" ht="12.75">
      <c r="A106" s="45">
        <v>2</v>
      </c>
      <c r="B106" s="46">
        <v>2</v>
      </c>
      <c r="C106" s="46">
        <v>1</v>
      </c>
      <c r="D106" s="46">
        <v>8</v>
      </c>
      <c r="E106" s="46"/>
      <c r="F106" s="34" t="s">
        <v>85</v>
      </c>
      <c r="G106" s="57">
        <f>G107</f>
        <v>0</v>
      </c>
      <c r="H106" s="57">
        <f>H107</f>
        <v>95000</v>
      </c>
      <c r="I106" s="57">
        <f>I107</f>
        <v>0</v>
      </c>
      <c r="J106" s="57">
        <f>J107</f>
        <v>95000</v>
      </c>
      <c r="K106" s="88">
        <f>K107</f>
        <v>0.2594284498668758</v>
      </c>
    </row>
    <row r="107" spans="1:11" ht="12.75">
      <c r="A107" s="37">
        <v>2</v>
      </c>
      <c r="B107" s="38">
        <v>2</v>
      </c>
      <c r="C107" s="38">
        <v>1</v>
      </c>
      <c r="D107" s="38">
        <v>8</v>
      </c>
      <c r="E107" s="38" t="s">
        <v>268</v>
      </c>
      <c r="F107" s="39" t="s">
        <v>85</v>
      </c>
      <c r="G107" s="36"/>
      <c r="H107" s="36">
        <v>95000</v>
      </c>
      <c r="I107" s="36"/>
      <c r="J107" s="36">
        <f>SUBTOTAL(9,G107:I107)</f>
        <v>95000</v>
      </c>
      <c r="K107" s="79">
        <f>_xlfn.IFERROR(J107/$J$19*100,"0.00")</f>
        <v>0.2594284498668758</v>
      </c>
    </row>
    <row r="108" spans="1:11" ht="12.75">
      <c r="A108" s="60">
        <v>2</v>
      </c>
      <c r="B108" s="58">
        <v>2</v>
      </c>
      <c r="C108" s="58">
        <v>2</v>
      </c>
      <c r="D108" s="58"/>
      <c r="E108" s="58"/>
      <c r="F108" s="61" t="s">
        <v>304</v>
      </c>
      <c r="G108" s="59">
        <f>+G109+G111</f>
        <v>0</v>
      </c>
      <c r="H108" s="59">
        <f>+H109+H111</f>
        <v>0</v>
      </c>
      <c r="I108" s="59">
        <f>+I109+I111</f>
        <v>0</v>
      </c>
      <c r="J108" s="59">
        <f>+J109+J111</f>
        <v>0</v>
      </c>
      <c r="K108" s="87">
        <f>+K109+K111</f>
        <v>0</v>
      </c>
    </row>
    <row r="109" spans="1:11" ht="12.75">
      <c r="A109" s="45">
        <v>2</v>
      </c>
      <c r="B109" s="46">
        <v>2</v>
      </c>
      <c r="C109" s="46">
        <v>2</v>
      </c>
      <c r="D109" s="46">
        <v>1</v>
      </c>
      <c r="E109" s="46"/>
      <c r="F109" s="34" t="s">
        <v>86</v>
      </c>
      <c r="G109" s="57">
        <f>G110</f>
        <v>0</v>
      </c>
      <c r="H109" s="57">
        <f>H110</f>
        <v>0</v>
      </c>
      <c r="I109" s="57">
        <f>I110</f>
        <v>0</v>
      </c>
      <c r="J109" s="57">
        <f>J110</f>
        <v>0</v>
      </c>
      <c r="K109" s="88">
        <f>K110</f>
        <v>0</v>
      </c>
    </row>
    <row r="110" spans="1:11" ht="12.75">
      <c r="A110" s="37">
        <v>2</v>
      </c>
      <c r="B110" s="38">
        <v>2</v>
      </c>
      <c r="C110" s="38">
        <v>2</v>
      </c>
      <c r="D110" s="38">
        <v>1</v>
      </c>
      <c r="E110" s="38" t="s">
        <v>268</v>
      </c>
      <c r="F110" s="39" t="s">
        <v>86</v>
      </c>
      <c r="G110" s="36"/>
      <c r="H110" s="36"/>
      <c r="I110" s="36"/>
      <c r="J110" s="36">
        <f>SUBTOTAL(9,G110:I110)</f>
        <v>0</v>
      </c>
      <c r="K110" s="79">
        <f>_xlfn.IFERROR(J110/$J$19*100,"0.00")</f>
        <v>0</v>
      </c>
    </row>
    <row r="111" spans="1:11" ht="12.75">
      <c r="A111" s="45">
        <v>2</v>
      </c>
      <c r="B111" s="46">
        <v>2</v>
      </c>
      <c r="C111" s="46">
        <v>2</v>
      </c>
      <c r="D111" s="46">
        <v>2</v>
      </c>
      <c r="E111" s="46"/>
      <c r="F111" s="34" t="s">
        <v>87</v>
      </c>
      <c r="G111" s="57">
        <f>G112</f>
        <v>0</v>
      </c>
      <c r="H111" s="57">
        <f>H112</f>
        <v>0</v>
      </c>
      <c r="I111" s="57">
        <f>I112</f>
        <v>0</v>
      </c>
      <c r="J111" s="57">
        <f>J112</f>
        <v>0</v>
      </c>
      <c r="K111" s="88">
        <f>K112</f>
        <v>0</v>
      </c>
    </row>
    <row r="112" spans="1:11" ht="12.75">
      <c r="A112" s="37">
        <v>2</v>
      </c>
      <c r="B112" s="38">
        <v>2</v>
      </c>
      <c r="C112" s="38">
        <v>2</v>
      </c>
      <c r="D112" s="38">
        <v>2</v>
      </c>
      <c r="E112" s="38" t="s">
        <v>268</v>
      </c>
      <c r="F112" s="39" t="s">
        <v>87</v>
      </c>
      <c r="G112" s="36"/>
      <c r="H112" s="36"/>
      <c r="I112" s="36"/>
      <c r="J112" s="36">
        <f>SUBTOTAL(9,G112:I112)</f>
        <v>0</v>
      </c>
      <c r="K112" s="79">
        <f>_xlfn.IFERROR(J112/$J$19*100,"0.00")</f>
        <v>0</v>
      </c>
    </row>
    <row r="113" spans="1:11" ht="12.75">
      <c r="A113" s="60">
        <v>2</v>
      </c>
      <c r="B113" s="58">
        <v>2</v>
      </c>
      <c r="C113" s="58">
        <v>3</v>
      </c>
      <c r="D113" s="58"/>
      <c r="E113" s="58"/>
      <c r="F113" s="61" t="s">
        <v>9</v>
      </c>
      <c r="G113" s="59">
        <f>+G114+G116</f>
        <v>0</v>
      </c>
      <c r="H113" s="59">
        <f>+H114+H116</f>
        <v>0</v>
      </c>
      <c r="I113" s="59">
        <f>+I114+I116</f>
        <v>0</v>
      </c>
      <c r="J113" s="59">
        <f>+J114+J116</f>
        <v>0</v>
      </c>
      <c r="K113" s="87">
        <f>+K114+K116</f>
        <v>0</v>
      </c>
    </row>
    <row r="114" spans="1:11" ht="12.75">
      <c r="A114" s="45">
        <v>2</v>
      </c>
      <c r="B114" s="46">
        <v>2</v>
      </c>
      <c r="C114" s="46">
        <v>3</v>
      </c>
      <c r="D114" s="46">
        <v>1</v>
      </c>
      <c r="E114" s="46"/>
      <c r="F114" s="34" t="s">
        <v>88</v>
      </c>
      <c r="G114" s="57">
        <f>G115</f>
        <v>0</v>
      </c>
      <c r="H114" s="57">
        <f>H115</f>
        <v>0</v>
      </c>
      <c r="I114" s="57">
        <f>I115</f>
        <v>0</v>
      </c>
      <c r="J114" s="57">
        <f>J115</f>
        <v>0</v>
      </c>
      <c r="K114" s="88">
        <f>K115</f>
        <v>0</v>
      </c>
    </row>
    <row r="115" spans="1:11" ht="12.75">
      <c r="A115" s="37">
        <v>2</v>
      </c>
      <c r="B115" s="38">
        <v>2</v>
      </c>
      <c r="C115" s="38">
        <v>3</v>
      </c>
      <c r="D115" s="38">
        <v>1</v>
      </c>
      <c r="E115" s="38" t="s">
        <v>268</v>
      </c>
      <c r="F115" s="39" t="s">
        <v>88</v>
      </c>
      <c r="G115" s="36"/>
      <c r="H115" s="36"/>
      <c r="I115" s="36"/>
      <c r="J115" s="36">
        <f>SUBTOTAL(9,G115:I115)</f>
        <v>0</v>
      </c>
      <c r="K115" s="79">
        <f>_xlfn.IFERROR(J115/$J$19*100,"0.00")</f>
        <v>0</v>
      </c>
    </row>
    <row r="116" spans="1:11" ht="12.75">
      <c r="A116" s="45">
        <v>2</v>
      </c>
      <c r="B116" s="46">
        <v>2</v>
      </c>
      <c r="C116" s="46">
        <v>3</v>
      </c>
      <c r="D116" s="46">
        <v>2</v>
      </c>
      <c r="E116" s="46"/>
      <c r="F116" s="34" t="s">
        <v>89</v>
      </c>
      <c r="G116" s="57">
        <f>G117</f>
        <v>0</v>
      </c>
      <c r="H116" s="57">
        <f>H117</f>
        <v>0</v>
      </c>
      <c r="I116" s="57">
        <f>I117</f>
        <v>0</v>
      </c>
      <c r="J116" s="57">
        <f>J117</f>
        <v>0</v>
      </c>
      <c r="K116" s="88">
        <f>K117</f>
        <v>0</v>
      </c>
    </row>
    <row r="117" spans="1:11" ht="12.75">
      <c r="A117" s="43">
        <v>2</v>
      </c>
      <c r="B117" s="38">
        <v>2</v>
      </c>
      <c r="C117" s="38">
        <v>3</v>
      </c>
      <c r="D117" s="38">
        <v>2</v>
      </c>
      <c r="E117" s="38" t="s">
        <v>268</v>
      </c>
      <c r="F117" s="44" t="s">
        <v>89</v>
      </c>
      <c r="G117" s="36"/>
      <c r="H117" s="36"/>
      <c r="I117" s="36"/>
      <c r="J117" s="36">
        <f>SUBTOTAL(9,G117:I117)</f>
        <v>0</v>
      </c>
      <c r="K117" s="79">
        <f>_xlfn.IFERROR(J117/$J$19*100,"0.00")</f>
        <v>0</v>
      </c>
    </row>
    <row r="118" spans="1:11" ht="12.75">
      <c r="A118" s="60">
        <v>2</v>
      </c>
      <c r="B118" s="58">
        <v>2</v>
      </c>
      <c r="C118" s="58">
        <v>4</v>
      </c>
      <c r="D118" s="58"/>
      <c r="E118" s="58"/>
      <c r="F118" s="61" t="s">
        <v>90</v>
      </c>
      <c r="G118" s="59">
        <f>+G119+G121+G123+G125</f>
        <v>0</v>
      </c>
      <c r="H118" s="59">
        <f>+H119+H121+H123+H125</f>
        <v>22300</v>
      </c>
      <c r="I118" s="59">
        <f>+I119+I121+I123+I125</f>
        <v>0</v>
      </c>
      <c r="J118" s="59">
        <f>+J119+J121+J123+J125</f>
        <v>22300</v>
      </c>
      <c r="K118" s="87">
        <f>+K119+K121+K123+K125</f>
        <v>0.060897415074014</v>
      </c>
    </row>
    <row r="119" spans="1:11" ht="12.75">
      <c r="A119" s="45">
        <v>2</v>
      </c>
      <c r="B119" s="46">
        <v>2</v>
      </c>
      <c r="C119" s="46">
        <v>4</v>
      </c>
      <c r="D119" s="46">
        <v>1</v>
      </c>
      <c r="E119" s="46"/>
      <c r="F119" s="42" t="s">
        <v>10</v>
      </c>
      <c r="G119" s="57">
        <f>G120</f>
        <v>0</v>
      </c>
      <c r="H119" s="57">
        <f>H120</f>
        <v>22300</v>
      </c>
      <c r="I119" s="57">
        <f>I120</f>
        <v>0</v>
      </c>
      <c r="J119" s="57">
        <f>J120</f>
        <v>22300</v>
      </c>
      <c r="K119" s="88">
        <f>K120</f>
        <v>0.060897415074014</v>
      </c>
    </row>
    <row r="120" spans="1:11" ht="12.75">
      <c r="A120" s="37">
        <v>2</v>
      </c>
      <c r="B120" s="38">
        <v>2</v>
      </c>
      <c r="C120" s="38">
        <v>4</v>
      </c>
      <c r="D120" s="38">
        <v>1</v>
      </c>
      <c r="E120" s="38" t="s">
        <v>268</v>
      </c>
      <c r="F120" s="39" t="s">
        <v>10</v>
      </c>
      <c r="G120" s="36"/>
      <c r="H120" s="36">
        <v>22300</v>
      </c>
      <c r="I120" s="36"/>
      <c r="J120" s="36">
        <f>SUBTOTAL(9,G120:I120)</f>
        <v>22300</v>
      </c>
      <c r="K120" s="79">
        <f>_xlfn.IFERROR(J120/$J$19*100,"0.00")</f>
        <v>0.060897415074014</v>
      </c>
    </row>
    <row r="121" spans="1:11" ht="12.75">
      <c r="A121" s="45">
        <v>2</v>
      </c>
      <c r="B121" s="46">
        <v>2</v>
      </c>
      <c r="C121" s="46">
        <v>4</v>
      </c>
      <c r="D121" s="46">
        <v>2</v>
      </c>
      <c r="E121" s="46"/>
      <c r="F121" s="42" t="s">
        <v>11</v>
      </c>
      <c r="G121" s="57">
        <f>G122</f>
        <v>0</v>
      </c>
      <c r="H121" s="57">
        <f>H122</f>
        <v>0</v>
      </c>
      <c r="I121" s="57">
        <f>I122</f>
        <v>0</v>
      </c>
      <c r="J121" s="57">
        <f>J122</f>
        <v>0</v>
      </c>
      <c r="K121" s="88">
        <f>K122</f>
        <v>0</v>
      </c>
    </row>
    <row r="122" spans="1:11" ht="12.75">
      <c r="A122" s="43">
        <v>2</v>
      </c>
      <c r="B122" s="38">
        <v>2</v>
      </c>
      <c r="C122" s="38">
        <v>4</v>
      </c>
      <c r="D122" s="38">
        <v>2</v>
      </c>
      <c r="E122" s="38" t="s">
        <v>268</v>
      </c>
      <c r="F122" s="44" t="s">
        <v>11</v>
      </c>
      <c r="G122" s="36"/>
      <c r="H122" s="36"/>
      <c r="I122" s="36"/>
      <c r="J122" s="36">
        <f>SUBTOTAL(9,G122:I122)</f>
        <v>0</v>
      </c>
      <c r="K122" s="79">
        <f>_xlfn.IFERROR(J122/$J$19*100,"0.00")</f>
        <v>0</v>
      </c>
    </row>
    <row r="123" spans="1:11" ht="12.75">
      <c r="A123" s="45">
        <v>2</v>
      </c>
      <c r="B123" s="46">
        <v>2</v>
      </c>
      <c r="C123" s="46">
        <v>4</v>
      </c>
      <c r="D123" s="46">
        <v>3</v>
      </c>
      <c r="E123" s="46"/>
      <c r="F123" s="42" t="s">
        <v>27</v>
      </c>
      <c r="G123" s="57">
        <f>G124</f>
        <v>0</v>
      </c>
      <c r="H123" s="57">
        <f>H124</f>
        <v>0</v>
      </c>
      <c r="I123" s="57">
        <f>I124</f>
        <v>0</v>
      </c>
      <c r="J123" s="57">
        <f>J124</f>
        <v>0</v>
      </c>
      <c r="K123" s="88">
        <f>K124</f>
        <v>0</v>
      </c>
    </row>
    <row r="124" spans="1:11" ht="12.75">
      <c r="A124" s="43">
        <v>2</v>
      </c>
      <c r="B124" s="38">
        <v>2</v>
      </c>
      <c r="C124" s="38">
        <v>4</v>
      </c>
      <c r="D124" s="38">
        <v>3</v>
      </c>
      <c r="E124" s="38" t="s">
        <v>268</v>
      </c>
      <c r="F124" s="44" t="s">
        <v>27</v>
      </c>
      <c r="G124" s="36"/>
      <c r="H124" s="36"/>
      <c r="I124" s="36"/>
      <c r="J124" s="36">
        <f>SUBTOTAL(9,G124:I124)</f>
        <v>0</v>
      </c>
      <c r="K124" s="79">
        <f>_xlfn.IFERROR(J124/$J$19*100,"0.00")</f>
        <v>0</v>
      </c>
    </row>
    <row r="125" spans="1:11" ht="12.75">
      <c r="A125" s="45">
        <v>2</v>
      </c>
      <c r="B125" s="46">
        <v>2</v>
      </c>
      <c r="C125" s="46">
        <v>4</v>
      </c>
      <c r="D125" s="46">
        <v>4</v>
      </c>
      <c r="E125" s="46"/>
      <c r="F125" s="42" t="s">
        <v>91</v>
      </c>
      <c r="G125" s="57">
        <f>G126</f>
        <v>0</v>
      </c>
      <c r="H125" s="57">
        <f>H126</f>
        <v>0</v>
      </c>
      <c r="I125" s="57">
        <f>I126</f>
        <v>0</v>
      </c>
      <c r="J125" s="57">
        <f>J126</f>
        <v>0</v>
      </c>
      <c r="K125" s="88">
        <f>K126</f>
        <v>0</v>
      </c>
    </row>
    <row r="126" spans="1:11" ht="12.75">
      <c r="A126" s="43">
        <v>2</v>
      </c>
      <c r="B126" s="38">
        <v>2</v>
      </c>
      <c r="C126" s="38">
        <v>4</v>
      </c>
      <c r="D126" s="38">
        <v>4</v>
      </c>
      <c r="E126" s="38" t="s">
        <v>268</v>
      </c>
      <c r="F126" s="44" t="s">
        <v>91</v>
      </c>
      <c r="G126" s="36"/>
      <c r="H126" s="36"/>
      <c r="I126" s="36"/>
      <c r="J126" s="36">
        <f>SUBTOTAL(9,G126:I126)</f>
        <v>0</v>
      </c>
      <c r="K126" s="79">
        <f>_xlfn.IFERROR(J126/$J$19*100,"0.00")</f>
        <v>0</v>
      </c>
    </row>
    <row r="127" spans="1:11" ht="12.75">
      <c r="A127" s="60">
        <v>2</v>
      </c>
      <c r="B127" s="58">
        <v>2</v>
      </c>
      <c r="C127" s="58">
        <v>5</v>
      </c>
      <c r="D127" s="58"/>
      <c r="E127" s="58"/>
      <c r="F127" s="61" t="s">
        <v>92</v>
      </c>
      <c r="G127" s="59">
        <f>+G128+G130+G132+G138+G140+G142+G144+G146</f>
        <v>0</v>
      </c>
      <c r="H127" s="59">
        <f>+H128+H130+H132+H138+H140+H142+H144+H146</f>
        <v>0</v>
      </c>
      <c r="I127" s="59">
        <f>+I128+I130+I132+I138+I140+I142+I144+I146</f>
        <v>0</v>
      </c>
      <c r="J127" s="59">
        <f>+J128+J130+J132+J138+J140+J142+J144+J146</f>
        <v>0</v>
      </c>
      <c r="K127" s="87">
        <f>+K128+K130+K132+K138+K140+K142+K144+K146</f>
        <v>0</v>
      </c>
    </row>
    <row r="128" spans="1:11" ht="12.75">
      <c r="A128" s="45">
        <v>2</v>
      </c>
      <c r="B128" s="46">
        <v>2</v>
      </c>
      <c r="C128" s="46">
        <v>5</v>
      </c>
      <c r="D128" s="46">
        <v>1</v>
      </c>
      <c r="E128" s="46"/>
      <c r="F128" s="42" t="s">
        <v>93</v>
      </c>
      <c r="G128" s="57">
        <f>G129</f>
        <v>0</v>
      </c>
      <c r="H128" s="57">
        <f>H129</f>
        <v>0</v>
      </c>
      <c r="I128" s="57">
        <f>I129</f>
        <v>0</v>
      </c>
      <c r="J128" s="57">
        <f>J129</f>
        <v>0</v>
      </c>
      <c r="K128" s="88">
        <f>K129</f>
        <v>0</v>
      </c>
    </row>
    <row r="129" spans="1:11" ht="12.75">
      <c r="A129" s="43">
        <v>2</v>
      </c>
      <c r="B129" s="38">
        <v>2</v>
      </c>
      <c r="C129" s="38">
        <v>5</v>
      </c>
      <c r="D129" s="38">
        <v>1</v>
      </c>
      <c r="E129" s="38" t="s">
        <v>268</v>
      </c>
      <c r="F129" s="44" t="s">
        <v>93</v>
      </c>
      <c r="G129" s="36"/>
      <c r="H129" s="36"/>
      <c r="I129" s="36"/>
      <c r="J129" s="36">
        <f>SUBTOTAL(9,G129:I129)</f>
        <v>0</v>
      </c>
      <c r="K129" s="79">
        <f>_xlfn.IFERROR(J129/$J$19*100,"0.00")</f>
        <v>0</v>
      </c>
    </row>
    <row r="130" spans="1:11" ht="12.75">
      <c r="A130" s="48">
        <v>2</v>
      </c>
      <c r="B130" s="46">
        <v>2</v>
      </c>
      <c r="C130" s="46">
        <v>5</v>
      </c>
      <c r="D130" s="46">
        <v>2</v>
      </c>
      <c r="E130" s="46"/>
      <c r="F130" s="49" t="s">
        <v>94</v>
      </c>
      <c r="G130" s="57">
        <f>G131</f>
        <v>0</v>
      </c>
      <c r="H130" s="57">
        <f>H131</f>
        <v>0</v>
      </c>
      <c r="I130" s="57">
        <f>I131</f>
        <v>0</v>
      </c>
      <c r="J130" s="57">
        <f>J131</f>
        <v>0</v>
      </c>
      <c r="K130" s="88">
        <f>K131</f>
        <v>0</v>
      </c>
    </row>
    <row r="131" spans="1:11" ht="12.75">
      <c r="A131" s="43">
        <v>2</v>
      </c>
      <c r="B131" s="38">
        <v>2</v>
      </c>
      <c r="C131" s="38">
        <v>5</v>
      </c>
      <c r="D131" s="38">
        <v>2</v>
      </c>
      <c r="E131" s="38" t="s">
        <v>268</v>
      </c>
      <c r="F131" s="44" t="s">
        <v>94</v>
      </c>
      <c r="G131" s="36"/>
      <c r="H131" s="36"/>
      <c r="I131" s="36"/>
      <c r="J131" s="36">
        <f>SUBTOTAL(9,G131:I131)</f>
        <v>0</v>
      </c>
      <c r="K131" s="79">
        <f>_xlfn.IFERROR(J131/$J$19*100,"0.00")</f>
        <v>0</v>
      </c>
    </row>
    <row r="132" spans="1:11" ht="12.75">
      <c r="A132" s="45">
        <v>2</v>
      </c>
      <c r="B132" s="46">
        <v>2</v>
      </c>
      <c r="C132" s="46">
        <v>5</v>
      </c>
      <c r="D132" s="46">
        <v>3</v>
      </c>
      <c r="E132" s="46"/>
      <c r="F132" s="42" t="s">
        <v>95</v>
      </c>
      <c r="G132" s="57">
        <f>SUM(G133:G137)</f>
        <v>0</v>
      </c>
      <c r="H132" s="57">
        <f>SUM(H133:H137)</f>
        <v>0</v>
      </c>
      <c r="I132" s="57">
        <f>SUM(I133:I137)</f>
        <v>0</v>
      </c>
      <c r="J132" s="57">
        <f>SUM(J133:J137)</f>
        <v>0</v>
      </c>
      <c r="K132" s="88">
        <f>SUM(K133:K137)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268</v>
      </c>
      <c r="F133" s="44" t="s">
        <v>96</v>
      </c>
      <c r="G133" s="36"/>
      <c r="H133" s="36"/>
      <c r="I133" s="36"/>
      <c r="J133" s="36">
        <f>SUBTOTAL(9,G133:I133)</f>
        <v>0</v>
      </c>
      <c r="K133" s="79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269</v>
      </c>
      <c r="F134" s="44" t="s">
        <v>97</v>
      </c>
      <c r="G134" s="36"/>
      <c r="H134" s="36"/>
      <c r="I134" s="36"/>
      <c r="J134" s="36">
        <f>SUBTOTAL(9,G134:I134)</f>
        <v>0</v>
      </c>
      <c r="K134" s="79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270</v>
      </c>
      <c r="F135" s="44" t="s">
        <v>98</v>
      </c>
      <c r="G135" s="36"/>
      <c r="H135" s="36"/>
      <c r="I135" s="36"/>
      <c r="J135" s="36">
        <f>SUBTOTAL(9,G135:I135)</f>
        <v>0</v>
      </c>
      <c r="K135" s="79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271</v>
      </c>
      <c r="F136" s="44" t="s">
        <v>99</v>
      </c>
      <c r="G136" s="36"/>
      <c r="H136" s="36"/>
      <c r="I136" s="36"/>
      <c r="J136" s="36">
        <f>SUBTOTAL(9,G136:I136)</f>
        <v>0</v>
      </c>
      <c r="K136" s="79">
        <f>_xlfn.IFERROR(J136/$J$19*100,"0.00")</f>
        <v>0</v>
      </c>
    </row>
    <row r="137" spans="1:11" ht="12.75">
      <c r="A137" s="43">
        <v>2</v>
      </c>
      <c r="B137" s="38">
        <v>2</v>
      </c>
      <c r="C137" s="38">
        <v>5</v>
      </c>
      <c r="D137" s="38">
        <v>3</v>
      </c>
      <c r="E137" s="38" t="s">
        <v>275</v>
      </c>
      <c r="F137" s="44" t="s">
        <v>100</v>
      </c>
      <c r="G137" s="36"/>
      <c r="H137" s="36"/>
      <c r="I137" s="36"/>
      <c r="J137" s="36">
        <f>SUBTOTAL(9,G137:I137)</f>
        <v>0</v>
      </c>
      <c r="K137" s="79">
        <f>_xlfn.IFERROR(J137/$J$19*100,"0.00")</f>
        <v>0</v>
      </c>
    </row>
    <row r="138" spans="1:11" ht="12.75">
      <c r="A138" s="45">
        <v>2</v>
      </c>
      <c r="B138" s="46">
        <v>2</v>
      </c>
      <c r="C138" s="46">
        <v>5</v>
      </c>
      <c r="D138" s="46">
        <v>4</v>
      </c>
      <c r="E138" s="46"/>
      <c r="F138" s="42" t="s">
        <v>101</v>
      </c>
      <c r="G138" s="57">
        <f>G139</f>
        <v>0</v>
      </c>
      <c r="H138" s="57">
        <f>H139</f>
        <v>0</v>
      </c>
      <c r="I138" s="57">
        <f>I139</f>
        <v>0</v>
      </c>
      <c r="J138" s="57">
        <f>J139</f>
        <v>0</v>
      </c>
      <c r="K138" s="88">
        <f>K139</f>
        <v>0</v>
      </c>
    </row>
    <row r="139" spans="1:11" ht="12.75">
      <c r="A139" s="43">
        <v>2</v>
      </c>
      <c r="B139" s="38">
        <v>2</v>
      </c>
      <c r="C139" s="38">
        <v>5</v>
      </c>
      <c r="D139" s="38">
        <v>4</v>
      </c>
      <c r="E139" s="38" t="s">
        <v>268</v>
      </c>
      <c r="F139" s="44" t="s">
        <v>101</v>
      </c>
      <c r="G139" s="36"/>
      <c r="H139" s="36"/>
      <c r="I139" s="36"/>
      <c r="J139" s="36">
        <f>SUBTOTAL(9,G139:I139)</f>
        <v>0</v>
      </c>
      <c r="K139" s="79">
        <f>_xlfn.IFERROR(J139/$J$19*100,"0.00")</f>
        <v>0</v>
      </c>
    </row>
    <row r="140" spans="1:11" ht="12.75">
      <c r="A140" s="48">
        <v>2</v>
      </c>
      <c r="B140" s="46">
        <v>2</v>
      </c>
      <c r="C140" s="46">
        <v>5</v>
      </c>
      <c r="D140" s="46">
        <v>5</v>
      </c>
      <c r="E140" s="46"/>
      <c r="F140" s="49" t="s">
        <v>305</v>
      </c>
      <c r="G140" s="52">
        <f>+G141</f>
        <v>0</v>
      </c>
      <c r="H140" s="52">
        <f>+H141</f>
        <v>0</v>
      </c>
      <c r="I140" s="52">
        <f>+I141</f>
        <v>0</v>
      </c>
      <c r="J140" s="52">
        <f>+J141</f>
        <v>0</v>
      </c>
      <c r="K140" s="89">
        <f>+K141</f>
        <v>0</v>
      </c>
    </row>
    <row r="141" spans="1:11" ht="12.75">
      <c r="A141" s="43">
        <v>2</v>
      </c>
      <c r="B141" s="38">
        <v>2</v>
      </c>
      <c r="C141" s="38">
        <v>5</v>
      </c>
      <c r="D141" s="38">
        <v>5</v>
      </c>
      <c r="E141" s="38" t="s">
        <v>268</v>
      </c>
      <c r="F141" s="44" t="s">
        <v>305</v>
      </c>
      <c r="G141" s="36"/>
      <c r="H141" s="36"/>
      <c r="I141" s="36"/>
      <c r="J141" s="36">
        <f>SUBTOTAL(9,G141:I141)</f>
        <v>0</v>
      </c>
      <c r="K141" s="79">
        <f>_xlfn.IFERROR(J141/$J$19*100,"0.00")</f>
        <v>0</v>
      </c>
    </row>
    <row r="142" spans="1:11" ht="12.75">
      <c r="A142" s="48">
        <v>2</v>
      </c>
      <c r="B142" s="46">
        <v>2</v>
      </c>
      <c r="C142" s="46">
        <v>5</v>
      </c>
      <c r="D142" s="46">
        <v>6</v>
      </c>
      <c r="E142" s="46"/>
      <c r="F142" s="49" t="s">
        <v>306</v>
      </c>
      <c r="G142" s="57">
        <f>G143</f>
        <v>0</v>
      </c>
      <c r="H142" s="57">
        <f>H143</f>
        <v>0</v>
      </c>
      <c r="I142" s="57">
        <f>I143</f>
        <v>0</v>
      </c>
      <c r="J142" s="57">
        <f>J143</f>
        <v>0</v>
      </c>
      <c r="K142" s="88">
        <f>K143</f>
        <v>0</v>
      </c>
    </row>
    <row r="143" spans="1:11" ht="12.75">
      <c r="A143" s="43">
        <v>2</v>
      </c>
      <c r="B143" s="38">
        <v>2</v>
      </c>
      <c r="C143" s="38">
        <v>5</v>
      </c>
      <c r="D143" s="38">
        <v>6</v>
      </c>
      <c r="E143" s="38" t="s">
        <v>268</v>
      </c>
      <c r="F143" s="44" t="s">
        <v>306</v>
      </c>
      <c r="G143" s="36"/>
      <c r="H143" s="36"/>
      <c r="I143" s="36"/>
      <c r="J143" s="36">
        <f>SUBTOTAL(9,G143:I143)</f>
        <v>0</v>
      </c>
      <c r="K143" s="79">
        <f>_xlfn.IFERROR(J143/$J$19*100,"0.00")</f>
        <v>0</v>
      </c>
    </row>
    <row r="144" spans="1:11" ht="12.75">
      <c r="A144" s="48">
        <v>2</v>
      </c>
      <c r="B144" s="46">
        <v>2</v>
      </c>
      <c r="C144" s="46">
        <v>5</v>
      </c>
      <c r="D144" s="46">
        <v>7</v>
      </c>
      <c r="E144" s="46"/>
      <c r="F144" s="49" t="s">
        <v>307</v>
      </c>
      <c r="G144" s="52">
        <f>+G145</f>
        <v>0</v>
      </c>
      <c r="H144" s="52">
        <f>+H145</f>
        <v>0</v>
      </c>
      <c r="I144" s="52">
        <f>+I145</f>
        <v>0</v>
      </c>
      <c r="J144" s="52">
        <f>+J145</f>
        <v>0</v>
      </c>
      <c r="K144" s="89">
        <f>+K145</f>
        <v>0</v>
      </c>
    </row>
    <row r="145" spans="1:11" ht="12.75">
      <c r="A145" s="43">
        <v>2</v>
      </c>
      <c r="B145" s="38">
        <v>2</v>
      </c>
      <c r="C145" s="38">
        <v>5</v>
      </c>
      <c r="D145" s="38">
        <v>7</v>
      </c>
      <c r="E145" s="38" t="s">
        <v>268</v>
      </c>
      <c r="F145" s="44" t="s">
        <v>307</v>
      </c>
      <c r="G145" s="36"/>
      <c r="H145" s="36"/>
      <c r="I145" s="36"/>
      <c r="J145" s="36">
        <f>SUBTOTAL(9,G145:I145)</f>
        <v>0</v>
      </c>
      <c r="K145" s="79">
        <f>_xlfn.IFERROR(J145/$J$19*100,"0.00")</f>
        <v>0</v>
      </c>
    </row>
    <row r="146" spans="1:11" ht="12.75">
      <c r="A146" s="48">
        <v>2</v>
      </c>
      <c r="B146" s="46">
        <v>2</v>
      </c>
      <c r="C146" s="46">
        <v>5</v>
      </c>
      <c r="D146" s="46">
        <v>8</v>
      </c>
      <c r="E146" s="46"/>
      <c r="F146" s="49" t="s">
        <v>102</v>
      </c>
      <c r="G146" s="57">
        <f>G147</f>
        <v>0</v>
      </c>
      <c r="H146" s="57">
        <f>H147</f>
        <v>0</v>
      </c>
      <c r="I146" s="57">
        <f>I147</f>
        <v>0</v>
      </c>
      <c r="J146" s="57">
        <f>J147</f>
        <v>0</v>
      </c>
      <c r="K146" s="88">
        <f>K147</f>
        <v>0</v>
      </c>
    </row>
    <row r="147" spans="1:11" ht="12.75">
      <c r="A147" s="43">
        <v>2</v>
      </c>
      <c r="B147" s="38">
        <v>2</v>
      </c>
      <c r="C147" s="38">
        <v>5</v>
      </c>
      <c r="D147" s="38">
        <v>8</v>
      </c>
      <c r="E147" s="38" t="s">
        <v>268</v>
      </c>
      <c r="F147" s="44" t="s">
        <v>102</v>
      </c>
      <c r="G147" s="36"/>
      <c r="H147" s="36"/>
      <c r="I147" s="36"/>
      <c r="J147" s="36">
        <f>SUBTOTAL(9,G147:I147)</f>
        <v>0</v>
      </c>
      <c r="K147" s="79">
        <f>_xlfn.IFERROR(J147/$J$19*100,"0.00")</f>
        <v>0</v>
      </c>
    </row>
    <row r="148" spans="1:11" ht="12.75">
      <c r="A148" s="60">
        <v>2</v>
      </c>
      <c r="B148" s="58">
        <v>2</v>
      </c>
      <c r="C148" s="58">
        <v>6</v>
      </c>
      <c r="D148" s="58"/>
      <c r="E148" s="58"/>
      <c r="F148" s="61" t="s">
        <v>103</v>
      </c>
      <c r="G148" s="59">
        <f>+G149+G151+G153+G155+G157+G159+G161+G163+G165</f>
        <v>0</v>
      </c>
      <c r="H148" s="59">
        <f>+H149+H151+H153+H155+H157+H159+H161+H163+H165</f>
        <v>46254.88</v>
      </c>
      <c r="I148" s="59">
        <f>+I149+I151+I153+I155+I157+I159+I161+I163+I165</f>
        <v>0</v>
      </c>
      <c r="J148" s="59">
        <f>+J149+J151+J153+J155+J157+J159+J161+J163+J165</f>
        <v>46254.88</v>
      </c>
      <c r="K148" s="87">
        <f>+K149+K151+K153+K155+K157+K159+K161+K163+K165</f>
        <v>0.1263140191281932</v>
      </c>
    </row>
    <row r="149" spans="1:11" ht="12.75">
      <c r="A149" s="45">
        <v>2</v>
      </c>
      <c r="B149" s="46">
        <v>2</v>
      </c>
      <c r="C149" s="46">
        <v>6</v>
      </c>
      <c r="D149" s="46">
        <v>1</v>
      </c>
      <c r="E149" s="46"/>
      <c r="F149" s="42" t="s">
        <v>308</v>
      </c>
      <c r="G149" s="57">
        <f>G150</f>
        <v>0</v>
      </c>
      <c r="H149" s="57">
        <f>H150</f>
        <v>0</v>
      </c>
      <c r="I149" s="57">
        <f>I150</f>
        <v>0</v>
      </c>
      <c r="J149" s="57">
        <f>J150</f>
        <v>0</v>
      </c>
      <c r="K149" s="88">
        <f>K150</f>
        <v>0</v>
      </c>
    </row>
    <row r="150" spans="1:11" ht="12.75">
      <c r="A150" s="43">
        <v>2</v>
      </c>
      <c r="B150" s="38">
        <v>2</v>
      </c>
      <c r="C150" s="38">
        <v>6</v>
      </c>
      <c r="D150" s="38">
        <v>1</v>
      </c>
      <c r="E150" s="38" t="s">
        <v>268</v>
      </c>
      <c r="F150" s="44" t="s">
        <v>308</v>
      </c>
      <c r="G150" s="36"/>
      <c r="H150" s="36"/>
      <c r="I150" s="36"/>
      <c r="J150" s="36">
        <f>SUBTOTAL(9,G150:I150)</f>
        <v>0</v>
      </c>
      <c r="K150" s="79">
        <f>_xlfn.IFERROR(J150/$J$19*100,"0.00")</f>
        <v>0</v>
      </c>
    </row>
    <row r="151" spans="1:11" ht="12.75">
      <c r="A151" s="45">
        <v>2</v>
      </c>
      <c r="B151" s="46">
        <v>2</v>
      </c>
      <c r="C151" s="46">
        <v>6</v>
      </c>
      <c r="D151" s="46">
        <v>2</v>
      </c>
      <c r="E151" s="46"/>
      <c r="F151" s="42" t="s">
        <v>104</v>
      </c>
      <c r="G151" s="57">
        <f>G152</f>
        <v>0</v>
      </c>
      <c r="H151" s="57">
        <f>H152</f>
        <v>46254.88</v>
      </c>
      <c r="I151" s="57">
        <f>I152</f>
        <v>0</v>
      </c>
      <c r="J151" s="57">
        <f>J152</f>
        <v>46254.88</v>
      </c>
      <c r="K151" s="88">
        <f>K152</f>
        <v>0.1263140191281932</v>
      </c>
    </row>
    <row r="152" spans="1:11" ht="12.75">
      <c r="A152" s="43">
        <v>2</v>
      </c>
      <c r="B152" s="38">
        <v>2</v>
      </c>
      <c r="C152" s="38">
        <v>6</v>
      </c>
      <c r="D152" s="38">
        <v>2</v>
      </c>
      <c r="E152" s="38" t="s">
        <v>268</v>
      </c>
      <c r="F152" s="44" t="s">
        <v>104</v>
      </c>
      <c r="G152" s="36"/>
      <c r="H152" s="36">
        <v>46254.88</v>
      </c>
      <c r="I152" s="36"/>
      <c r="J152" s="36">
        <f>SUBTOTAL(9,G152:I152)</f>
        <v>46254.88</v>
      </c>
      <c r="K152" s="79">
        <f>_xlfn.IFERROR(J152/$J$19*100,"0.00")</f>
        <v>0.1263140191281932</v>
      </c>
    </row>
    <row r="153" spans="1:11" ht="12.75">
      <c r="A153" s="45">
        <v>2</v>
      </c>
      <c r="B153" s="46">
        <v>2</v>
      </c>
      <c r="C153" s="46">
        <v>6</v>
      </c>
      <c r="D153" s="46">
        <v>3</v>
      </c>
      <c r="E153" s="46"/>
      <c r="F153" s="42" t="s">
        <v>105</v>
      </c>
      <c r="G153" s="57">
        <f>G154</f>
        <v>0</v>
      </c>
      <c r="H153" s="57">
        <f>H154</f>
        <v>0</v>
      </c>
      <c r="I153" s="57">
        <f>I154</f>
        <v>0</v>
      </c>
      <c r="J153" s="57">
        <f>J154</f>
        <v>0</v>
      </c>
      <c r="K153" s="88">
        <f>K154</f>
        <v>0</v>
      </c>
    </row>
    <row r="154" spans="1:11" ht="12.75">
      <c r="A154" s="43">
        <v>2</v>
      </c>
      <c r="B154" s="38">
        <v>2</v>
      </c>
      <c r="C154" s="38">
        <v>6</v>
      </c>
      <c r="D154" s="38">
        <v>3</v>
      </c>
      <c r="E154" s="38" t="s">
        <v>268</v>
      </c>
      <c r="F154" s="44" t="s">
        <v>105</v>
      </c>
      <c r="G154" s="36"/>
      <c r="H154" s="36"/>
      <c r="I154" s="36"/>
      <c r="J154" s="36">
        <f>SUBTOTAL(9,G154:I154)</f>
        <v>0</v>
      </c>
      <c r="K154" s="79">
        <f>_xlfn.IFERROR(J154/$J$19*100,"0.00")</f>
        <v>0</v>
      </c>
    </row>
    <row r="155" spans="1:11" ht="12.75">
      <c r="A155" s="45">
        <v>2</v>
      </c>
      <c r="B155" s="46">
        <v>2</v>
      </c>
      <c r="C155" s="46">
        <v>6</v>
      </c>
      <c r="D155" s="46">
        <v>4</v>
      </c>
      <c r="E155" s="46"/>
      <c r="F155" s="42" t="s">
        <v>106</v>
      </c>
      <c r="G155" s="57">
        <f>G156</f>
        <v>0</v>
      </c>
      <c r="H155" s="57">
        <f>H156</f>
        <v>0</v>
      </c>
      <c r="I155" s="57">
        <f>I156</f>
        <v>0</v>
      </c>
      <c r="J155" s="57">
        <f>J156</f>
        <v>0</v>
      </c>
      <c r="K155" s="88">
        <f>K156</f>
        <v>0</v>
      </c>
    </row>
    <row r="156" spans="1:11" ht="12.75">
      <c r="A156" s="43">
        <v>2</v>
      </c>
      <c r="B156" s="38">
        <v>2</v>
      </c>
      <c r="C156" s="38">
        <v>6</v>
      </c>
      <c r="D156" s="38">
        <v>4</v>
      </c>
      <c r="E156" s="38" t="s">
        <v>268</v>
      </c>
      <c r="F156" s="44" t="s">
        <v>106</v>
      </c>
      <c r="G156" s="36"/>
      <c r="H156" s="36"/>
      <c r="I156" s="36"/>
      <c r="J156" s="36">
        <f>SUBTOTAL(9,G156:I156)</f>
        <v>0</v>
      </c>
      <c r="K156" s="79">
        <f>_xlfn.IFERROR(J156/$J$19*100,"0.00")</f>
        <v>0</v>
      </c>
    </row>
    <row r="157" spans="1:11" ht="12.75">
      <c r="A157" s="48">
        <v>2</v>
      </c>
      <c r="B157" s="46">
        <v>2</v>
      </c>
      <c r="C157" s="46">
        <v>6</v>
      </c>
      <c r="D157" s="46">
        <v>5</v>
      </c>
      <c r="E157" s="46"/>
      <c r="F157" s="49" t="s">
        <v>273</v>
      </c>
      <c r="G157" s="52">
        <f>+G158</f>
        <v>0</v>
      </c>
      <c r="H157" s="52">
        <f>+H158</f>
        <v>0</v>
      </c>
      <c r="I157" s="52">
        <f>+I158</f>
        <v>0</v>
      </c>
      <c r="J157" s="52">
        <f>+J158</f>
        <v>0</v>
      </c>
      <c r="K157" s="89">
        <f>+K158</f>
        <v>0</v>
      </c>
    </row>
    <row r="158" spans="1:11" ht="12.75">
      <c r="A158" s="43">
        <v>2</v>
      </c>
      <c r="B158" s="38">
        <v>2</v>
      </c>
      <c r="C158" s="38">
        <v>6</v>
      </c>
      <c r="D158" s="38">
        <v>5</v>
      </c>
      <c r="E158" s="38" t="s">
        <v>268</v>
      </c>
      <c r="F158" s="44" t="s">
        <v>273</v>
      </c>
      <c r="G158" s="36"/>
      <c r="H158" s="36"/>
      <c r="I158" s="36"/>
      <c r="J158" s="36">
        <f>SUBTOTAL(9,G158:I158)</f>
        <v>0</v>
      </c>
      <c r="K158" s="79">
        <f>_xlfn.IFERROR(J158/$J$19*100,"0.00")</f>
        <v>0</v>
      </c>
    </row>
    <row r="159" spans="1:11" ht="12.75">
      <c r="A159" s="48">
        <v>2</v>
      </c>
      <c r="B159" s="46">
        <v>2</v>
      </c>
      <c r="C159" s="46">
        <v>6</v>
      </c>
      <c r="D159" s="46">
        <v>6</v>
      </c>
      <c r="E159" s="46"/>
      <c r="F159" s="49" t="s">
        <v>309</v>
      </c>
      <c r="G159" s="52">
        <f>+G160</f>
        <v>0</v>
      </c>
      <c r="H159" s="52">
        <f>+H160</f>
        <v>0</v>
      </c>
      <c r="I159" s="52">
        <f>+I160</f>
        <v>0</v>
      </c>
      <c r="J159" s="52">
        <f>+J160</f>
        <v>0</v>
      </c>
      <c r="K159" s="89">
        <f>+K160</f>
        <v>0</v>
      </c>
    </row>
    <row r="160" spans="1:11" ht="12.75">
      <c r="A160" s="43">
        <v>2</v>
      </c>
      <c r="B160" s="38">
        <v>2</v>
      </c>
      <c r="C160" s="38">
        <v>6</v>
      </c>
      <c r="D160" s="38">
        <v>6</v>
      </c>
      <c r="E160" s="38" t="s">
        <v>268</v>
      </c>
      <c r="F160" s="44" t="s">
        <v>309</v>
      </c>
      <c r="G160" s="36"/>
      <c r="H160" s="36"/>
      <c r="I160" s="36"/>
      <c r="J160" s="36">
        <f>SUBTOTAL(9,G160:I160)</f>
        <v>0</v>
      </c>
      <c r="K160" s="79">
        <f>_xlfn.IFERROR(J160/$J$19*100,"0.00")</f>
        <v>0</v>
      </c>
    </row>
    <row r="161" spans="1:11" ht="12.75">
      <c r="A161" s="48">
        <v>2</v>
      </c>
      <c r="B161" s="46">
        <v>2</v>
      </c>
      <c r="C161" s="46">
        <v>6</v>
      </c>
      <c r="D161" s="46">
        <v>7</v>
      </c>
      <c r="E161" s="46"/>
      <c r="F161" s="49" t="s">
        <v>310</v>
      </c>
      <c r="G161" s="52">
        <f>+G162</f>
        <v>0</v>
      </c>
      <c r="H161" s="52">
        <f>+H162</f>
        <v>0</v>
      </c>
      <c r="I161" s="52">
        <f>+I162</f>
        <v>0</v>
      </c>
      <c r="J161" s="52">
        <f>+J162</f>
        <v>0</v>
      </c>
      <c r="K161" s="89">
        <f>+K162</f>
        <v>0</v>
      </c>
    </row>
    <row r="162" spans="1:11" ht="12.75">
      <c r="A162" s="43">
        <v>2</v>
      </c>
      <c r="B162" s="38">
        <v>2</v>
      </c>
      <c r="C162" s="38">
        <v>6</v>
      </c>
      <c r="D162" s="38">
        <v>7</v>
      </c>
      <c r="E162" s="38" t="s">
        <v>268</v>
      </c>
      <c r="F162" s="44" t="s">
        <v>310</v>
      </c>
      <c r="G162" s="36"/>
      <c r="H162" s="36"/>
      <c r="I162" s="36"/>
      <c r="J162" s="36">
        <f>SUBTOTAL(9,G162:I162)</f>
        <v>0</v>
      </c>
      <c r="K162" s="79">
        <f>_xlfn.IFERROR(J162/$J$19*100,"0.00")</f>
        <v>0</v>
      </c>
    </row>
    <row r="163" spans="1:11" ht="12.75">
      <c r="A163" s="48">
        <v>2</v>
      </c>
      <c r="B163" s="46">
        <v>2</v>
      </c>
      <c r="C163" s="46">
        <v>6</v>
      </c>
      <c r="D163" s="46">
        <v>8</v>
      </c>
      <c r="E163" s="46"/>
      <c r="F163" s="49" t="s">
        <v>311</v>
      </c>
      <c r="G163" s="52">
        <f>+G164</f>
        <v>0</v>
      </c>
      <c r="H163" s="52">
        <f>+H164</f>
        <v>0</v>
      </c>
      <c r="I163" s="52">
        <f>+I164</f>
        <v>0</v>
      </c>
      <c r="J163" s="52">
        <f>+J164</f>
        <v>0</v>
      </c>
      <c r="K163" s="89">
        <f>+K164</f>
        <v>0</v>
      </c>
    </row>
    <row r="164" spans="1:11" ht="12.75">
      <c r="A164" s="43">
        <v>2</v>
      </c>
      <c r="B164" s="38">
        <v>2</v>
      </c>
      <c r="C164" s="38">
        <v>6</v>
      </c>
      <c r="D164" s="38">
        <v>8</v>
      </c>
      <c r="E164" s="38" t="s">
        <v>268</v>
      </c>
      <c r="F164" s="44" t="s">
        <v>311</v>
      </c>
      <c r="G164" s="36"/>
      <c r="H164" s="36"/>
      <c r="I164" s="36"/>
      <c r="J164" s="36">
        <f>SUBTOTAL(9,G164:I164)</f>
        <v>0</v>
      </c>
      <c r="K164" s="79">
        <f>_xlfn.IFERROR(J164/$J$19*100,"0.00")</f>
        <v>0</v>
      </c>
    </row>
    <row r="165" spans="1:11" ht="12.75">
      <c r="A165" s="48">
        <v>2</v>
      </c>
      <c r="B165" s="46">
        <v>2</v>
      </c>
      <c r="C165" s="46">
        <v>6</v>
      </c>
      <c r="D165" s="46">
        <v>9</v>
      </c>
      <c r="E165" s="46"/>
      <c r="F165" s="49" t="s">
        <v>274</v>
      </c>
      <c r="G165" s="52">
        <f>+G166</f>
        <v>0</v>
      </c>
      <c r="H165" s="52">
        <f>+H166</f>
        <v>0</v>
      </c>
      <c r="I165" s="52">
        <f>+I166</f>
        <v>0</v>
      </c>
      <c r="J165" s="52">
        <f>+J166</f>
        <v>0</v>
      </c>
      <c r="K165" s="89">
        <f>+K166</f>
        <v>0</v>
      </c>
    </row>
    <row r="166" spans="1:11" ht="12.75">
      <c r="A166" s="43">
        <v>2</v>
      </c>
      <c r="B166" s="38">
        <v>2</v>
      </c>
      <c r="C166" s="38">
        <v>6</v>
      </c>
      <c r="D166" s="38">
        <v>9</v>
      </c>
      <c r="E166" s="38" t="s">
        <v>268</v>
      </c>
      <c r="F166" s="44" t="s">
        <v>274</v>
      </c>
      <c r="G166" s="36"/>
      <c r="H166" s="36"/>
      <c r="I166" s="36"/>
      <c r="J166" s="36">
        <f>SUBTOTAL(9,G166:I166)</f>
        <v>0</v>
      </c>
      <c r="K166" s="79">
        <f>_xlfn.IFERROR(J166/$J$19*100,"0.00")</f>
        <v>0</v>
      </c>
    </row>
    <row r="167" spans="1:11" ht="12.75">
      <c r="A167" s="60">
        <v>2</v>
      </c>
      <c r="B167" s="58">
        <v>2</v>
      </c>
      <c r="C167" s="58">
        <v>7</v>
      </c>
      <c r="D167" s="58"/>
      <c r="E167" s="58"/>
      <c r="F167" s="61" t="s">
        <v>107</v>
      </c>
      <c r="G167" s="59">
        <f>+G168+G176+G183</f>
        <v>0</v>
      </c>
      <c r="H167" s="59">
        <f>+H168+H176+H183</f>
        <v>95078.39</v>
      </c>
      <c r="I167" s="59">
        <f>+I168+I176+I183</f>
        <v>0</v>
      </c>
      <c r="J167" s="59">
        <f>+J168+J176+J183</f>
        <v>95078.39</v>
      </c>
      <c r="K167" s="87">
        <f>+K168+K176+K183</f>
        <v>0.2596425193004028</v>
      </c>
    </row>
    <row r="168" spans="1:11" ht="12.75">
      <c r="A168" s="48">
        <v>2</v>
      </c>
      <c r="B168" s="46">
        <v>2</v>
      </c>
      <c r="C168" s="46">
        <v>7</v>
      </c>
      <c r="D168" s="46">
        <v>1</v>
      </c>
      <c r="E168" s="46"/>
      <c r="F168" s="49" t="s">
        <v>312</v>
      </c>
      <c r="G168" s="57">
        <f>SUM(G169:G175)</f>
        <v>0</v>
      </c>
      <c r="H168" s="57">
        <f>SUM(H169:H175)</f>
        <v>95078.39</v>
      </c>
      <c r="I168" s="57">
        <f>SUM(I169:I175)</f>
        <v>0</v>
      </c>
      <c r="J168" s="57">
        <f>SUM(J169:J175)</f>
        <v>95078.39</v>
      </c>
      <c r="K168" s="88">
        <f>SUM(K169:K175)</f>
        <v>0.2596425193004028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268</v>
      </c>
      <c r="F169" s="50" t="s">
        <v>108</v>
      </c>
      <c r="G169" s="36"/>
      <c r="H169" s="36">
        <v>95078.39</v>
      </c>
      <c r="I169" s="36"/>
      <c r="J169" s="36">
        <f aca="true" t="shared" si="6" ref="J169:J175">SUBTOTAL(9,G169:I169)</f>
        <v>95078.39</v>
      </c>
      <c r="K169" s="79">
        <f aca="true" t="shared" si="7" ref="K169:K175">_xlfn.IFERROR(J169/$J$19*100,"0.00")</f>
        <v>0.2596425193004028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269</v>
      </c>
      <c r="F170" s="50" t="s">
        <v>109</v>
      </c>
      <c r="G170" s="36"/>
      <c r="H170" s="36"/>
      <c r="I170" s="36"/>
      <c r="J170" s="36">
        <f t="shared" si="6"/>
        <v>0</v>
      </c>
      <c r="K170" s="79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270</v>
      </c>
      <c r="F171" s="50" t="s">
        <v>110</v>
      </c>
      <c r="G171" s="36"/>
      <c r="H171" s="36"/>
      <c r="I171" s="36"/>
      <c r="J171" s="36">
        <f t="shared" si="6"/>
        <v>0</v>
      </c>
      <c r="K171" s="79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271</v>
      </c>
      <c r="F172" s="50" t="s">
        <v>111</v>
      </c>
      <c r="G172" s="36"/>
      <c r="H172" s="36"/>
      <c r="I172" s="36"/>
      <c r="J172" s="36">
        <f t="shared" si="6"/>
        <v>0</v>
      </c>
      <c r="K172" s="79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275</v>
      </c>
      <c r="F173" s="50" t="s">
        <v>112</v>
      </c>
      <c r="G173" s="36"/>
      <c r="H173" s="36"/>
      <c r="I173" s="36"/>
      <c r="J173" s="36">
        <f t="shared" si="6"/>
        <v>0</v>
      </c>
      <c r="K173" s="79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291</v>
      </c>
      <c r="F174" s="50" t="s">
        <v>113</v>
      </c>
      <c r="G174" s="36"/>
      <c r="H174" s="36"/>
      <c r="I174" s="36"/>
      <c r="J174" s="36">
        <f t="shared" si="6"/>
        <v>0</v>
      </c>
      <c r="K174" s="79">
        <f t="shared" si="7"/>
        <v>0</v>
      </c>
    </row>
    <row r="175" spans="1:11" ht="12.75">
      <c r="A175" s="37">
        <v>2</v>
      </c>
      <c r="B175" s="38">
        <v>2</v>
      </c>
      <c r="C175" s="38">
        <v>7</v>
      </c>
      <c r="D175" s="38">
        <v>1</v>
      </c>
      <c r="E175" s="38" t="s">
        <v>293</v>
      </c>
      <c r="F175" s="50" t="s">
        <v>114</v>
      </c>
      <c r="G175" s="36"/>
      <c r="H175" s="36"/>
      <c r="I175" s="36"/>
      <c r="J175" s="36">
        <f t="shared" si="6"/>
        <v>0</v>
      </c>
      <c r="K175" s="79">
        <f t="shared" si="7"/>
        <v>0</v>
      </c>
    </row>
    <row r="176" spans="1:11" ht="12.75">
      <c r="A176" s="45">
        <v>2</v>
      </c>
      <c r="B176" s="46">
        <v>2</v>
      </c>
      <c r="C176" s="46">
        <v>7</v>
      </c>
      <c r="D176" s="46">
        <v>2</v>
      </c>
      <c r="E176" s="46"/>
      <c r="F176" s="42" t="s">
        <v>313</v>
      </c>
      <c r="G176" s="57">
        <f>SUM(G177:G182)</f>
        <v>0</v>
      </c>
      <c r="H176" s="57">
        <f>SUM(H177:H182)</f>
        <v>0</v>
      </c>
      <c r="I176" s="57">
        <f>SUM(I177:I182)</f>
        <v>0</v>
      </c>
      <c r="J176" s="57">
        <f>SUM(J177:J182)</f>
        <v>0</v>
      </c>
      <c r="K176" s="88">
        <f>SUM(K177:K182)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268</v>
      </c>
      <c r="F177" s="50" t="s">
        <v>314</v>
      </c>
      <c r="G177" s="36"/>
      <c r="H177" s="36"/>
      <c r="I177" s="36"/>
      <c r="J177" s="36">
        <f aca="true" t="shared" si="8" ref="J177:J182">SUBTOTAL(9,G177:I177)</f>
        <v>0</v>
      </c>
      <c r="K177" s="79">
        <f aca="true" t="shared" si="9" ref="K177:K182"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269</v>
      </c>
      <c r="F178" s="50" t="s">
        <v>115</v>
      </c>
      <c r="G178" s="36"/>
      <c r="H178" s="36"/>
      <c r="I178" s="36"/>
      <c r="J178" s="36">
        <f t="shared" si="8"/>
        <v>0</v>
      </c>
      <c r="K178" s="79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270</v>
      </c>
      <c r="F179" s="50" t="s">
        <v>315</v>
      </c>
      <c r="G179" s="36"/>
      <c r="H179" s="36"/>
      <c r="I179" s="36"/>
      <c r="J179" s="36">
        <f t="shared" si="8"/>
        <v>0</v>
      </c>
      <c r="K179" s="79">
        <f t="shared" si="9"/>
        <v>0</v>
      </c>
    </row>
    <row r="180" spans="1:11" ht="12.75">
      <c r="A180" s="37">
        <v>2</v>
      </c>
      <c r="B180" s="38">
        <v>2</v>
      </c>
      <c r="C180" s="38">
        <v>7</v>
      </c>
      <c r="D180" s="38">
        <v>2</v>
      </c>
      <c r="E180" s="38" t="s">
        <v>271</v>
      </c>
      <c r="F180" s="50" t="s">
        <v>116</v>
      </c>
      <c r="G180" s="36"/>
      <c r="H180" s="36"/>
      <c r="I180" s="36"/>
      <c r="J180" s="36">
        <f t="shared" si="8"/>
        <v>0</v>
      </c>
      <c r="K180" s="79">
        <f t="shared" si="9"/>
        <v>0</v>
      </c>
    </row>
    <row r="181" spans="1:11" ht="12.75">
      <c r="A181" s="80">
        <v>2</v>
      </c>
      <c r="B181" s="81">
        <v>2</v>
      </c>
      <c r="C181" s="81">
        <v>7</v>
      </c>
      <c r="D181" s="81">
        <v>2</v>
      </c>
      <c r="E181" s="81" t="s">
        <v>275</v>
      </c>
      <c r="F181" s="95" t="s">
        <v>276</v>
      </c>
      <c r="G181" s="84"/>
      <c r="H181" s="84"/>
      <c r="I181" s="84"/>
      <c r="J181" s="84">
        <f t="shared" si="8"/>
        <v>0</v>
      </c>
      <c r="K181" s="85">
        <f t="shared" si="9"/>
        <v>0</v>
      </c>
    </row>
    <row r="182" spans="1:11" ht="12.75">
      <c r="A182" s="37">
        <v>2</v>
      </c>
      <c r="B182" s="38">
        <v>2</v>
      </c>
      <c r="C182" s="38">
        <v>7</v>
      </c>
      <c r="D182" s="38">
        <v>2</v>
      </c>
      <c r="E182" s="38" t="s">
        <v>291</v>
      </c>
      <c r="F182" s="51" t="s">
        <v>117</v>
      </c>
      <c r="G182" s="36"/>
      <c r="H182" s="36"/>
      <c r="I182" s="36"/>
      <c r="J182" s="36">
        <f t="shared" si="8"/>
        <v>0</v>
      </c>
      <c r="K182" s="79">
        <f t="shared" si="9"/>
        <v>0</v>
      </c>
    </row>
    <row r="183" spans="1:11" ht="12.75">
      <c r="A183" s="45">
        <v>2</v>
      </c>
      <c r="B183" s="46">
        <v>2</v>
      </c>
      <c r="C183" s="46">
        <v>7</v>
      </c>
      <c r="D183" s="46">
        <v>3</v>
      </c>
      <c r="E183" s="46"/>
      <c r="F183" s="42" t="s">
        <v>118</v>
      </c>
      <c r="G183" s="57">
        <f>G184</f>
        <v>0</v>
      </c>
      <c r="H183" s="57">
        <f>H184</f>
        <v>0</v>
      </c>
      <c r="I183" s="57">
        <f>I184</f>
        <v>0</v>
      </c>
      <c r="J183" s="57">
        <f>J184</f>
        <v>0</v>
      </c>
      <c r="K183" s="88">
        <f>K184</f>
        <v>0</v>
      </c>
    </row>
    <row r="184" spans="1:11" ht="12.75">
      <c r="A184" s="37">
        <v>2</v>
      </c>
      <c r="B184" s="38">
        <v>2</v>
      </c>
      <c r="C184" s="38">
        <v>7</v>
      </c>
      <c r="D184" s="38">
        <v>3</v>
      </c>
      <c r="E184" s="38" t="s">
        <v>268</v>
      </c>
      <c r="F184" s="35" t="s">
        <v>118</v>
      </c>
      <c r="G184" s="36"/>
      <c r="H184" s="36"/>
      <c r="I184" s="36"/>
      <c r="J184" s="36">
        <f>SUBTOTAL(9,G184:I184)</f>
        <v>0</v>
      </c>
      <c r="K184" s="79">
        <f>_xlfn.IFERROR(J184/$J$19*100,"0.00")</f>
        <v>0</v>
      </c>
    </row>
    <row r="185" spans="1:11" ht="12.75">
      <c r="A185" s="60">
        <v>2</v>
      </c>
      <c r="B185" s="58">
        <v>2</v>
      </c>
      <c r="C185" s="58">
        <v>8</v>
      </c>
      <c r="D185" s="58"/>
      <c r="E185" s="58"/>
      <c r="F185" s="61" t="s">
        <v>316</v>
      </c>
      <c r="G185" s="59">
        <f>+G186+G188+G190+G192+G194+G198+G203+G210+G214</f>
        <v>0</v>
      </c>
      <c r="H185" s="59">
        <f>+H186+H188+H190+H192+H194+H198+H203+H210+H214</f>
        <v>209882.5</v>
      </c>
      <c r="I185" s="59">
        <f>+I186+I188+I190+I192+I194+I198+I203+I210+I214</f>
        <v>0</v>
      </c>
      <c r="J185" s="59">
        <f>+J186+J188+J190+J192+J194+J198+J203+J210+J214</f>
        <v>209882.5</v>
      </c>
      <c r="K185" s="87">
        <f>+K186+K188+K190+K192+K194+K198+K203+K210+K214</f>
        <v>0.5731525434651006</v>
      </c>
    </row>
    <row r="186" spans="1:11" ht="12.75">
      <c r="A186" s="45">
        <v>2</v>
      </c>
      <c r="B186" s="46">
        <v>2</v>
      </c>
      <c r="C186" s="46">
        <v>8</v>
      </c>
      <c r="D186" s="46">
        <v>1</v>
      </c>
      <c r="E186" s="46"/>
      <c r="F186" s="42" t="s">
        <v>119</v>
      </c>
      <c r="G186" s="57">
        <f>G187</f>
        <v>0</v>
      </c>
      <c r="H186" s="57">
        <f>H187</f>
        <v>0</v>
      </c>
      <c r="I186" s="57">
        <f>I187</f>
        <v>0</v>
      </c>
      <c r="J186" s="57">
        <f>J187</f>
        <v>0</v>
      </c>
      <c r="K186" s="88">
        <f>K187</f>
        <v>0</v>
      </c>
    </row>
    <row r="187" spans="1:11" ht="12.75">
      <c r="A187" s="37">
        <v>2</v>
      </c>
      <c r="B187" s="38">
        <v>2</v>
      </c>
      <c r="C187" s="38">
        <v>8</v>
      </c>
      <c r="D187" s="38">
        <v>1</v>
      </c>
      <c r="E187" s="38" t="s">
        <v>268</v>
      </c>
      <c r="F187" s="35" t="s">
        <v>119</v>
      </c>
      <c r="G187" s="36"/>
      <c r="H187" s="36"/>
      <c r="I187" s="36"/>
      <c r="J187" s="36">
        <f>SUBTOTAL(9,G187:I187)</f>
        <v>0</v>
      </c>
      <c r="K187" s="79">
        <f>_xlfn.IFERROR(J187/$J$19*100,"0.00")</f>
        <v>0</v>
      </c>
    </row>
    <row r="188" spans="1:11" ht="12.75">
      <c r="A188" s="45">
        <v>2</v>
      </c>
      <c r="B188" s="46">
        <v>2</v>
      </c>
      <c r="C188" s="46">
        <v>8</v>
      </c>
      <c r="D188" s="46">
        <v>2</v>
      </c>
      <c r="E188" s="46"/>
      <c r="F188" s="42" t="s">
        <v>120</v>
      </c>
      <c r="G188" s="57">
        <f>G189</f>
        <v>0</v>
      </c>
      <c r="H188" s="57">
        <f>H189</f>
        <v>0</v>
      </c>
      <c r="I188" s="57">
        <f>I189</f>
        <v>0</v>
      </c>
      <c r="J188" s="57">
        <f>J189</f>
        <v>0</v>
      </c>
      <c r="K188" s="88">
        <f>K189</f>
        <v>0</v>
      </c>
    </row>
    <row r="189" spans="1:11" ht="12.75">
      <c r="A189" s="37">
        <v>2</v>
      </c>
      <c r="B189" s="38">
        <v>2</v>
      </c>
      <c r="C189" s="38">
        <v>8</v>
      </c>
      <c r="D189" s="38">
        <v>2</v>
      </c>
      <c r="E189" s="38" t="s">
        <v>268</v>
      </c>
      <c r="F189" s="35" t="s">
        <v>120</v>
      </c>
      <c r="G189" s="36"/>
      <c r="H189" s="36"/>
      <c r="I189" s="36"/>
      <c r="J189" s="36">
        <f>SUBTOTAL(9,G189:I189)</f>
        <v>0</v>
      </c>
      <c r="K189" s="79">
        <f>_xlfn.IFERROR(J189/$J$19*100,"0.00")</f>
        <v>0</v>
      </c>
    </row>
    <row r="190" spans="1:11" ht="12.75">
      <c r="A190" s="45">
        <v>2</v>
      </c>
      <c r="B190" s="46">
        <v>2</v>
      </c>
      <c r="C190" s="46">
        <v>8</v>
      </c>
      <c r="D190" s="46">
        <v>3</v>
      </c>
      <c r="E190" s="46"/>
      <c r="F190" s="42" t="s">
        <v>121</v>
      </c>
      <c r="G190" s="57">
        <f>G191</f>
        <v>0</v>
      </c>
      <c r="H190" s="57">
        <f>H191</f>
        <v>0</v>
      </c>
      <c r="I190" s="57">
        <f>I191</f>
        <v>0</v>
      </c>
      <c r="J190" s="57">
        <f>J191</f>
        <v>0</v>
      </c>
      <c r="K190" s="88">
        <f>K191</f>
        <v>0</v>
      </c>
    </row>
    <row r="191" spans="1:11" ht="12.75">
      <c r="A191" s="37">
        <v>2</v>
      </c>
      <c r="B191" s="38">
        <v>2</v>
      </c>
      <c r="C191" s="38">
        <v>8</v>
      </c>
      <c r="D191" s="38">
        <v>3</v>
      </c>
      <c r="E191" s="38" t="s">
        <v>268</v>
      </c>
      <c r="F191" s="51" t="s">
        <v>121</v>
      </c>
      <c r="G191" s="36"/>
      <c r="H191" s="36"/>
      <c r="I191" s="36"/>
      <c r="J191" s="36">
        <f>SUBTOTAL(9,G191:I191)</f>
        <v>0</v>
      </c>
      <c r="K191" s="79">
        <f>_xlfn.IFERROR(J191/$J$19*100,"0.00")</f>
        <v>0</v>
      </c>
    </row>
    <row r="192" spans="1:11" ht="12.75">
      <c r="A192" s="45">
        <v>2</v>
      </c>
      <c r="B192" s="46">
        <v>2</v>
      </c>
      <c r="C192" s="46">
        <v>8</v>
      </c>
      <c r="D192" s="46">
        <v>4</v>
      </c>
      <c r="E192" s="46"/>
      <c r="F192" s="42" t="s">
        <v>122</v>
      </c>
      <c r="G192" s="57">
        <f>G193</f>
        <v>0</v>
      </c>
      <c r="H192" s="57">
        <f>H193</f>
        <v>6500</v>
      </c>
      <c r="I192" s="57">
        <f>I193</f>
        <v>0</v>
      </c>
      <c r="J192" s="57">
        <f>J193</f>
        <v>6500</v>
      </c>
      <c r="K192" s="88">
        <f>K193</f>
        <v>0.01775036762247045</v>
      </c>
    </row>
    <row r="193" spans="1:11" ht="12.75">
      <c r="A193" s="37">
        <v>2</v>
      </c>
      <c r="B193" s="38">
        <v>2</v>
      </c>
      <c r="C193" s="38">
        <v>8</v>
      </c>
      <c r="D193" s="38">
        <v>4</v>
      </c>
      <c r="E193" s="38" t="s">
        <v>268</v>
      </c>
      <c r="F193" s="35" t="s">
        <v>122</v>
      </c>
      <c r="G193" s="36"/>
      <c r="H193" s="36">
        <v>6500</v>
      </c>
      <c r="I193" s="36"/>
      <c r="J193" s="36">
        <f>SUBTOTAL(9,G193:I193)</f>
        <v>6500</v>
      </c>
      <c r="K193" s="79">
        <f>_xlfn.IFERROR(J193/$J$19*100,"0.00")</f>
        <v>0.01775036762247045</v>
      </c>
    </row>
    <row r="194" spans="1:11" ht="12.75">
      <c r="A194" s="45">
        <v>2</v>
      </c>
      <c r="B194" s="46">
        <v>2</v>
      </c>
      <c r="C194" s="46">
        <v>8</v>
      </c>
      <c r="D194" s="46">
        <v>5</v>
      </c>
      <c r="E194" s="46"/>
      <c r="F194" s="42" t="s">
        <v>123</v>
      </c>
      <c r="G194" s="57">
        <f>SUM(G195:G197)</f>
        <v>0</v>
      </c>
      <c r="H194" s="57">
        <f>SUM(H195:H197)</f>
        <v>0</v>
      </c>
      <c r="I194" s="57">
        <f>SUM(I195:I197)</f>
        <v>0</v>
      </c>
      <c r="J194" s="57">
        <f>SUM(J195:J197)</f>
        <v>0</v>
      </c>
      <c r="K194" s="88">
        <f>SUM(K195:K197)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268</v>
      </c>
      <c r="F195" s="35" t="s">
        <v>124</v>
      </c>
      <c r="G195" s="36"/>
      <c r="H195" s="36"/>
      <c r="I195" s="36"/>
      <c r="J195" s="36">
        <f>SUBTOTAL(9,G195:I195)</f>
        <v>0</v>
      </c>
      <c r="K195" s="79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269</v>
      </c>
      <c r="F196" s="35" t="s">
        <v>125</v>
      </c>
      <c r="G196" s="36"/>
      <c r="H196" s="36"/>
      <c r="I196" s="36"/>
      <c r="J196" s="36">
        <f>SUBTOTAL(9,G196:I196)</f>
        <v>0</v>
      </c>
      <c r="K196" s="79">
        <f>_xlfn.IFERROR(J196/$J$19*100,"0.00")</f>
        <v>0</v>
      </c>
    </row>
    <row r="197" spans="1:11" ht="12.75">
      <c r="A197" s="37">
        <v>2</v>
      </c>
      <c r="B197" s="38">
        <v>2</v>
      </c>
      <c r="C197" s="38">
        <v>8</v>
      </c>
      <c r="D197" s="38">
        <v>5</v>
      </c>
      <c r="E197" s="38" t="s">
        <v>270</v>
      </c>
      <c r="F197" s="35" t="s">
        <v>277</v>
      </c>
      <c r="G197" s="36"/>
      <c r="H197" s="36"/>
      <c r="I197" s="36"/>
      <c r="J197" s="36">
        <f>SUBTOTAL(9,G197:I197)</f>
        <v>0</v>
      </c>
      <c r="K197" s="79">
        <f>_xlfn.IFERROR(J197/$J$19*100,"0.00")</f>
        <v>0</v>
      </c>
    </row>
    <row r="198" spans="1:11" ht="12.75">
      <c r="A198" s="45">
        <v>2</v>
      </c>
      <c r="B198" s="46">
        <v>2</v>
      </c>
      <c r="C198" s="46">
        <v>8</v>
      </c>
      <c r="D198" s="46">
        <v>6</v>
      </c>
      <c r="E198" s="46"/>
      <c r="F198" s="42" t="s">
        <v>126</v>
      </c>
      <c r="G198" s="57">
        <f>SUM(G199:G202)</f>
        <v>0</v>
      </c>
      <c r="H198" s="57">
        <f>SUM(H199:H202)</f>
        <v>180782.5</v>
      </c>
      <c r="I198" s="57">
        <f>SUM(I199:I202)</f>
        <v>0</v>
      </c>
      <c r="J198" s="57">
        <f>SUM(J199:J202)</f>
        <v>180782.5</v>
      </c>
      <c r="K198" s="88">
        <f>SUM(K199:K202)</f>
        <v>0.49368551303219443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268</v>
      </c>
      <c r="F199" s="35" t="s">
        <v>317</v>
      </c>
      <c r="G199" s="36"/>
      <c r="H199" s="36"/>
      <c r="I199" s="36"/>
      <c r="J199" s="36">
        <f>SUBTOTAL(9,G199:I199)</f>
        <v>0</v>
      </c>
      <c r="K199" s="79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269</v>
      </c>
      <c r="F200" s="35" t="s">
        <v>127</v>
      </c>
      <c r="G200" s="36"/>
      <c r="H200" s="36">
        <f>124000+56782.5</f>
        <v>180782.5</v>
      </c>
      <c r="I200" s="36"/>
      <c r="J200" s="36">
        <f>SUBTOTAL(9,G200:I200)</f>
        <v>180782.5</v>
      </c>
      <c r="K200" s="79">
        <f>_xlfn.IFERROR(J200/$J$19*100,"0.00")</f>
        <v>0.49368551303219443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270</v>
      </c>
      <c r="F201" s="35" t="s">
        <v>128</v>
      </c>
      <c r="G201" s="36"/>
      <c r="H201" s="36"/>
      <c r="I201" s="36"/>
      <c r="J201" s="36">
        <f>SUBTOTAL(9,G201:I201)</f>
        <v>0</v>
      </c>
      <c r="K201" s="79">
        <f>_xlfn.IFERROR(J201/$J$19*100,"0.00")</f>
        <v>0</v>
      </c>
    </row>
    <row r="202" spans="1:11" ht="12.75">
      <c r="A202" s="37">
        <v>2</v>
      </c>
      <c r="B202" s="38">
        <v>2</v>
      </c>
      <c r="C202" s="38">
        <v>8</v>
      </c>
      <c r="D202" s="38">
        <v>6</v>
      </c>
      <c r="E202" s="38" t="s">
        <v>271</v>
      </c>
      <c r="F202" s="35" t="s">
        <v>129</v>
      </c>
      <c r="G202" s="36"/>
      <c r="H202" s="36"/>
      <c r="I202" s="36"/>
      <c r="J202" s="36">
        <f>SUBTOTAL(9,G202:I202)</f>
        <v>0</v>
      </c>
      <c r="K202" s="79">
        <f>_xlfn.IFERROR(J202/$J$19*100,"0.00")</f>
        <v>0</v>
      </c>
    </row>
    <row r="203" spans="1:11" ht="12.75">
      <c r="A203" s="45">
        <v>2</v>
      </c>
      <c r="B203" s="46">
        <v>2</v>
      </c>
      <c r="C203" s="46">
        <v>8</v>
      </c>
      <c r="D203" s="46">
        <v>7</v>
      </c>
      <c r="E203" s="46"/>
      <c r="F203" s="42" t="s">
        <v>130</v>
      </c>
      <c r="G203" s="57">
        <f>SUM(G204:G209)</f>
        <v>0</v>
      </c>
      <c r="H203" s="57">
        <f>SUM(H204:H209)</f>
        <v>20000</v>
      </c>
      <c r="I203" s="57">
        <f>SUM(I204:I209)</f>
        <v>0</v>
      </c>
      <c r="J203" s="57">
        <f>SUM(J204:J209)</f>
        <v>20000</v>
      </c>
      <c r="K203" s="88">
        <f>SUM(K204:K209)</f>
        <v>0.054616515761447534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268</v>
      </c>
      <c r="F204" s="51" t="s">
        <v>318</v>
      </c>
      <c r="G204" s="36"/>
      <c r="H204" s="36"/>
      <c r="I204" s="36"/>
      <c r="J204" s="36">
        <f aca="true" t="shared" si="10" ref="J204:J209">SUBTOTAL(9,G204:I204)</f>
        <v>0</v>
      </c>
      <c r="K204" s="79">
        <f aca="true" t="shared" si="11" ref="K204:K209"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269</v>
      </c>
      <c r="F205" s="51" t="s">
        <v>131</v>
      </c>
      <c r="G205" s="36"/>
      <c r="H205" s="36"/>
      <c r="I205" s="36"/>
      <c r="J205" s="36">
        <f t="shared" si="10"/>
        <v>0</v>
      </c>
      <c r="K205" s="79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270</v>
      </c>
      <c r="F206" s="51" t="s">
        <v>132</v>
      </c>
      <c r="G206" s="36"/>
      <c r="H206" s="36"/>
      <c r="I206" s="36"/>
      <c r="J206" s="36">
        <f t="shared" si="10"/>
        <v>0</v>
      </c>
      <c r="K206" s="79">
        <f t="shared" si="11"/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271</v>
      </c>
      <c r="F207" s="51" t="s">
        <v>133</v>
      </c>
      <c r="G207" s="36"/>
      <c r="H207" s="36">
        <v>20000</v>
      </c>
      <c r="I207" s="36"/>
      <c r="J207" s="36">
        <f t="shared" si="10"/>
        <v>20000</v>
      </c>
      <c r="K207" s="79">
        <f t="shared" si="11"/>
        <v>0.054616515761447534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275</v>
      </c>
      <c r="F208" s="51" t="s">
        <v>134</v>
      </c>
      <c r="G208" s="36"/>
      <c r="H208" s="36"/>
      <c r="I208" s="36"/>
      <c r="J208" s="36">
        <f t="shared" si="10"/>
        <v>0</v>
      </c>
      <c r="K208" s="79">
        <f t="shared" si="11"/>
        <v>0</v>
      </c>
    </row>
    <row r="209" spans="1:11" ht="12.75">
      <c r="A209" s="37">
        <v>2</v>
      </c>
      <c r="B209" s="38">
        <v>2</v>
      </c>
      <c r="C209" s="38">
        <v>8</v>
      </c>
      <c r="D209" s="38">
        <v>7</v>
      </c>
      <c r="E209" s="38" t="s">
        <v>291</v>
      </c>
      <c r="F209" s="51" t="s">
        <v>135</v>
      </c>
      <c r="G209" s="36"/>
      <c r="H209" s="36"/>
      <c r="I209" s="36"/>
      <c r="J209" s="36">
        <f t="shared" si="10"/>
        <v>0</v>
      </c>
      <c r="K209" s="79">
        <f t="shared" si="11"/>
        <v>0</v>
      </c>
    </row>
    <row r="210" spans="1:11" ht="12.75">
      <c r="A210" s="45">
        <v>2</v>
      </c>
      <c r="B210" s="46">
        <v>2</v>
      </c>
      <c r="C210" s="46">
        <v>8</v>
      </c>
      <c r="D210" s="46">
        <v>8</v>
      </c>
      <c r="E210" s="46"/>
      <c r="F210" s="42" t="s">
        <v>136</v>
      </c>
      <c r="G210" s="57">
        <f>SUM(G211:G213)</f>
        <v>0</v>
      </c>
      <c r="H210" s="57">
        <f>SUM(H211:H213)</f>
        <v>2600</v>
      </c>
      <c r="I210" s="57">
        <f>SUM(I211:I213)</f>
        <v>0</v>
      </c>
      <c r="J210" s="57">
        <f>SUM(J211:J213)</f>
        <v>2600</v>
      </c>
      <c r="K210" s="88">
        <f>SUM(K211:K213)</f>
        <v>0.007100147048988179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268</v>
      </c>
      <c r="F211" s="51" t="s">
        <v>137</v>
      </c>
      <c r="G211" s="36"/>
      <c r="H211" s="36"/>
      <c r="I211" s="36"/>
      <c r="J211" s="36">
        <f>SUBTOTAL(9,G211:I211)</f>
        <v>0</v>
      </c>
      <c r="K211" s="79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269</v>
      </c>
      <c r="F212" s="51" t="s">
        <v>138</v>
      </c>
      <c r="G212" s="36"/>
      <c r="H212" s="36">
        <v>2600</v>
      </c>
      <c r="I212" s="36"/>
      <c r="J212" s="36">
        <f>SUBTOTAL(9,G212:I212)</f>
        <v>2600</v>
      </c>
      <c r="K212" s="79">
        <f>_xlfn.IFERROR(J212/$J$19*100,"0.00")</f>
        <v>0.007100147048988179</v>
      </c>
    </row>
    <row r="213" spans="1:11" ht="12.75">
      <c r="A213" s="37">
        <v>2</v>
      </c>
      <c r="B213" s="38">
        <v>2</v>
      </c>
      <c r="C213" s="38">
        <v>8</v>
      </c>
      <c r="D213" s="38">
        <v>8</v>
      </c>
      <c r="E213" s="38" t="s">
        <v>270</v>
      </c>
      <c r="F213" s="51" t="s">
        <v>139</v>
      </c>
      <c r="G213" s="36"/>
      <c r="H213" s="36"/>
      <c r="I213" s="36"/>
      <c r="J213" s="36">
        <f>SUBTOTAL(9,G213:I213)</f>
        <v>0</v>
      </c>
      <c r="K213" s="79">
        <f>_xlfn.IFERROR(J213/$J$19*100,"0.00")</f>
        <v>0</v>
      </c>
    </row>
    <row r="214" spans="1:11" ht="12.75">
      <c r="A214" s="45">
        <v>2</v>
      </c>
      <c r="B214" s="46">
        <v>2</v>
      </c>
      <c r="C214" s="46">
        <v>8</v>
      </c>
      <c r="D214" s="46">
        <v>9</v>
      </c>
      <c r="E214" s="46"/>
      <c r="F214" s="42" t="s">
        <v>140</v>
      </c>
      <c r="G214" s="57">
        <f>SUM(G215:G219)</f>
        <v>0</v>
      </c>
      <c r="H214" s="57">
        <f>SUM(H215:H219)</f>
        <v>0</v>
      </c>
      <c r="I214" s="57">
        <f>SUM(I215:I219)</f>
        <v>0</v>
      </c>
      <c r="J214" s="57">
        <f>SUM(J215:J219)</f>
        <v>0</v>
      </c>
      <c r="K214" s="88">
        <f>SUM(K215:K219)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268</v>
      </c>
      <c r="F215" s="51" t="s">
        <v>278</v>
      </c>
      <c r="G215" s="36"/>
      <c r="H215" s="36"/>
      <c r="I215" s="36"/>
      <c r="J215" s="36">
        <f>SUBTOTAL(9,G215:I215)</f>
        <v>0</v>
      </c>
      <c r="K215" s="79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269</v>
      </c>
      <c r="F216" s="51" t="s">
        <v>279</v>
      </c>
      <c r="G216" s="36"/>
      <c r="H216" s="36"/>
      <c r="I216" s="36"/>
      <c r="J216" s="36">
        <f>SUBTOTAL(9,G216:I216)</f>
        <v>0</v>
      </c>
      <c r="K216" s="79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270</v>
      </c>
      <c r="F217" s="51" t="s">
        <v>319</v>
      </c>
      <c r="G217" s="36"/>
      <c r="H217" s="36"/>
      <c r="I217" s="36"/>
      <c r="J217" s="36">
        <f>SUBTOTAL(9,G217:I217)</f>
        <v>0</v>
      </c>
      <c r="K217" s="79">
        <f>_xlfn.IFERROR(J217/$J$19*100,"0.00")</f>
        <v>0</v>
      </c>
    </row>
    <row r="218" spans="1:11" ht="12.75">
      <c r="A218" s="38">
        <v>2</v>
      </c>
      <c r="B218" s="38">
        <v>2</v>
      </c>
      <c r="C218" s="38">
        <v>8</v>
      </c>
      <c r="D218" s="38">
        <v>9</v>
      </c>
      <c r="E218" s="38" t="s">
        <v>271</v>
      </c>
      <c r="F218" s="51" t="s">
        <v>280</v>
      </c>
      <c r="G218" s="36"/>
      <c r="H218" s="36"/>
      <c r="I218" s="36"/>
      <c r="J218" s="36">
        <f>SUBTOTAL(9,G218:I218)</f>
        <v>0</v>
      </c>
      <c r="K218" s="79">
        <f>_xlfn.IFERROR(J218/$J$19*100,"0.00")</f>
        <v>0</v>
      </c>
    </row>
    <row r="219" spans="1:11" ht="12.75">
      <c r="A219" s="37">
        <v>2</v>
      </c>
      <c r="B219" s="38">
        <v>2</v>
      </c>
      <c r="C219" s="38">
        <v>8</v>
      </c>
      <c r="D219" s="38">
        <v>9</v>
      </c>
      <c r="E219" s="38" t="s">
        <v>275</v>
      </c>
      <c r="F219" s="51" t="s">
        <v>141</v>
      </c>
      <c r="G219" s="36"/>
      <c r="H219" s="36"/>
      <c r="I219" s="36"/>
      <c r="J219" s="36">
        <f>SUBTOTAL(9,G219:I219)</f>
        <v>0</v>
      </c>
      <c r="K219" s="79">
        <f>_xlfn.IFERROR(J219/$J$19*100,"0.00")</f>
        <v>0</v>
      </c>
    </row>
    <row r="220" spans="1:11" ht="12.75">
      <c r="A220" s="62">
        <v>2</v>
      </c>
      <c r="B220" s="63">
        <v>3</v>
      </c>
      <c r="C220" s="64"/>
      <c r="D220" s="64"/>
      <c r="E220" s="64"/>
      <c r="F220" s="65" t="s">
        <v>12</v>
      </c>
      <c r="G220" s="66">
        <f>+G221+G233+G242+G255+G260+G271+G299+G315+G320</f>
        <v>0</v>
      </c>
      <c r="H220" s="66">
        <f>+H221+H233+H242+H255+H260+H271+H299+H315+H320</f>
        <v>4145410.16</v>
      </c>
      <c r="I220" s="66">
        <f>+I221+I233+I242+I255+I260+I271+I299+I315+I320</f>
        <v>0</v>
      </c>
      <c r="J220" s="66">
        <f>+J221+J233+J242+J255+J260+J271+J299+J315+J320</f>
        <v>4145410.16</v>
      </c>
      <c r="K220" s="86">
        <f>+K221+K233+K242+K255+K260+K271+K299+K315+K320</f>
        <v>11.320392967065235</v>
      </c>
    </row>
    <row r="221" spans="1:11" ht="12.75">
      <c r="A221" s="60">
        <v>2</v>
      </c>
      <c r="B221" s="58">
        <v>3</v>
      </c>
      <c r="C221" s="58">
        <v>1</v>
      </c>
      <c r="D221" s="58"/>
      <c r="E221" s="58"/>
      <c r="F221" s="61" t="s">
        <v>13</v>
      </c>
      <c r="G221" s="59">
        <f>+G222+G225+G227+G231</f>
        <v>0</v>
      </c>
      <c r="H221" s="59">
        <f>+H222+H225+H227+H231</f>
        <v>179456.33</v>
      </c>
      <c r="I221" s="59">
        <f>+I222+I225+I227+I231</f>
        <v>0</v>
      </c>
      <c r="J221" s="59">
        <f>+J222+J225+J227+J231</f>
        <v>179456.33</v>
      </c>
      <c r="K221" s="87">
        <f>+K222+K225+K227+K231</f>
        <v>0.4900639737968265</v>
      </c>
    </row>
    <row r="222" spans="1:11" ht="12.75">
      <c r="A222" s="45">
        <v>2</v>
      </c>
      <c r="B222" s="46">
        <v>3</v>
      </c>
      <c r="C222" s="46">
        <v>1</v>
      </c>
      <c r="D222" s="46">
        <v>1</v>
      </c>
      <c r="E222" s="46"/>
      <c r="F222" s="42" t="s">
        <v>142</v>
      </c>
      <c r="G222" s="57">
        <f>SUM(G223:G223)</f>
        <v>0</v>
      </c>
      <c r="H222" s="57">
        <f>SUM(H223:H223)</f>
        <v>179456.33</v>
      </c>
      <c r="I222" s="57">
        <f>SUM(I223:I223)</f>
        <v>0</v>
      </c>
      <c r="J222" s="57">
        <f>SUM(J223:J223)</f>
        <v>179456.33</v>
      </c>
      <c r="K222" s="88">
        <f>SUM(K223:K223)</f>
        <v>0.4900639737968265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268</v>
      </c>
      <c r="F223" s="35" t="s">
        <v>142</v>
      </c>
      <c r="G223" s="36"/>
      <c r="H223" s="36">
        <f>9662.05+169794.28</f>
        <v>179456.33</v>
      </c>
      <c r="I223" s="36"/>
      <c r="J223" s="36">
        <f>SUBTOTAL(9,G223:I223)</f>
        <v>179456.33</v>
      </c>
      <c r="K223" s="79">
        <f>_xlfn.IFERROR(J223/$J$19*100,"0.00")</f>
        <v>0.4900639737968265</v>
      </c>
    </row>
    <row r="224" spans="1:11" ht="12.75">
      <c r="A224" s="43">
        <v>2</v>
      </c>
      <c r="B224" s="38">
        <v>3</v>
      </c>
      <c r="C224" s="38">
        <v>1</v>
      </c>
      <c r="D224" s="38">
        <v>1</v>
      </c>
      <c r="E224" s="38" t="s">
        <v>269</v>
      </c>
      <c r="F224" s="35" t="s">
        <v>143</v>
      </c>
      <c r="G224" s="47"/>
      <c r="H224" s="47"/>
      <c r="I224" s="47"/>
      <c r="J224" s="36">
        <f>SUBTOTAL(9,G224:I224)</f>
        <v>0</v>
      </c>
      <c r="K224" s="79">
        <f>_xlfn.IFERROR(J224/$J$19*100,"0.00")</f>
        <v>0</v>
      </c>
    </row>
    <row r="225" spans="1:11" ht="12.75">
      <c r="A225" s="45">
        <v>2</v>
      </c>
      <c r="B225" s="46">
        <v>3</v>
      </c>
      <c r="C225" s="46">
        <v>1</v>
      </c>
      <c r="D225" s="46">
        <v>2</v>
      </c>
      <c r="E225" s="46"/>
      <c r="F225" s="42" t="s">
        <v>145</v>
      </c>
      <c r="G225" s="52">
        <f>+G226</f>
        <v>0</v>
      </c>
      <c r="H225" s="52">
        <f>+H226</f>
        <v>0</v>
      </c>
      <c r="I225" s="52">
        <f>+I226</f>
        <v>0</v>
      </c>
      <c r="J225" s="52">
        <f>+J226</f>
        <v>0</v>
      </c>
      <c r="K225" s="89">
        <f>+K226</f>
        <v>0</v>
      </c>
    </row>
    <row r="226" spans="1:11" ht="12.75">
      <c r="A226" s="43">
        <v>2</v>
      </c>
      <c r="B226" s="38">
        <v>3</v>
      </c>
      <c r="C226" s="38">
        <v>1</v>
      </c>
      <c r="D226" s="38">
        <v>2</v>
      </c>
      <c r="E226" s="38" t="s">
        <v>268</v>
      </c>
      <c r="F226" s="35" t="s">
        <v>145</v>
      </c>
      <c r="G226" s="47"/>
      <c r="H226" s="47"/>
      <c r="I226" s="47"/>
      <c r="J226" s="36">
        <f>SUBTOTAL(9,G226:I226)</f>
        <v>0</v>
      </c>
      <c r="K226" s="79">
        <f>_xlfn.IFERROR(J226/$J$19*100,"0.00")</f>
        <v>0</v>
      </c>
    </row>
    <row r="227" spans="1:11" ht="12.75">
      <c r="A227" s="45">
        <v>2</v>
      </c>
      <c r="B227" s="46">
        <v>3</v>
      </c>
      <c r="C227" s="46">
        <v>1</v>
      </c>
      <c r="D227" s="46">
        <v>3</v>
      </c>
      <c r="E227" s="46"/>
      <c r="F227" s="42" t="s">
        <v>144</v>
      </c>
      <c r="G227" s="57">
        <f>SUM(G228:G230)</f>
        <v>0</v>
      </c>
      <c r="H227" s="57">
        <f>SUM(H228:H230)</f>
        <v>0</v>
      </c>
      <c r="I227" s="57">
        <f>SUM(I228:I230)</f>
        <v>0</v>
      </c>
      <c r="J227" s="57">
        <f>SUM(J228:J230)</f>
        <v>0</v>
      </c>
      <c r="K227" s="88">
        <f>SUM(K228:K230)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268</v>
      </c>
      <c r="F228" s="35" t="s">
        <v>146</v>
      </c>
      <c r="G228" s="36"/>
      <c r="H228" s="36"/>
      <c r="I228" s="36"/>
      <c r="J228" s="36">
        <f>SUBTOTAL(9,G228:I228)</f>
        <v>0</v>
      </c>
      <c r="K228" s="79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269</v>
      </c>
      <c r="F229" s="35" t="s">
        <v>147</v>
      </c>
      <c r="G229" s="36"/>
      <c r="H229" s="36"/>
      <c r="I229" s="36"/>
      <c r="J229" s="36">
        <f>SUBTOTAL(9,G229:I229)</f>
        <v>0</v>
      </c>
      <c r="K229" s="79">
        <f>_xlfn.IFERROR(J229/$J$19*100,"0.00")</f>
        <v>0</v>
      </c>
    </row>
    <row r="230" spans="1:11" ht="12.75">
      <c r="A230" s="43">
        <v>2</v>
      </c>
      <c r="B230" s="38">
        <v>3</v>
      </c>
      <c r="C230" s="38">
        <v>1</v>
      </c>
      <c r="D230" s="38">
        <v>3</v>
      </c>
      <c r="E230" s="38" t="s">
        <v>270</v>
      </c>
      <c r="F230" s="35" t="s">
        <v>148</v>
      </c>
      <c r="G230" s="47"/>
      <c r="H230" s="47"/>
      <c r="I230" s="47"/>
      <c r="J230" s="36">
        <f>SUBTOTAL(9,G230:I230)</f>
        <v>0</v>
      </c>
      <c r="K230" s="79">
        <f>_xlfn.IFERROR(J230/$J$19*100,"0.00")</f>
        <v>0</v>
      </c>
    </row>
    <row r="231" spans="1:11" ht="12.75">
      <c r="A231" s="45">
        <v>2</v>
      </c>
      <c r="B231" s="46">
        <v>3</v>
      </c>
      <c r="C231" s="46">
        <v>1</v>
      </c>
      <c r="D231" s="46">
        <v>4</v>
      </c>
      <c r="E231" s="46"/>
      <c r="F231" s="42" t="s">
        <v>149</v>
      </c>
      <c r="G231" s="52">
        <f>+G232</f>
        <v>0</v>
      </c>
      <c r="H231" s="52">
        <f>+H232</f>
        <v>0</v>
      </c>
      <c r="I231" s="52">
        <f>+I232</f>
        <v>0</v>
      </c>
      <c r="J231" s="52">
        <f>+J232</f>
        <v>0</v>
      </c>
      <c r="K231" s="89">
        <f>+K232</f>
        <v>0</v>
      </c>
    </row>
    <row r="232" spans="1:11" ht="12.75">
      <c r="A232" s="43">
        <v>2</v>
      </c>
      <c r="B232" s="38">
        <v>3</v>
      </c>
      <c r="C232" s="38">
        <v>1</v>
      </c>
      <c r="D232" s="38">
        <v>4</v>
      </c>
      <c r="E232" s="38" t="s">
        <v>268</v>
      </c>
      <c r="F232" s="35" t="s">
        <v>149</v>
      </c>
      <c r="G232" s="47"/>
      <c r="H232" s="47"/>
      <c r="I232" s="47"/>
      <c r="J232" s="36">
        <f>SUBTOTAL(9,G232:I232)</f>
        <v>0</v>
      </c>
      <c r="K232" s="79">
        <f>_xlfn.IFERROR(J232/$J$19*100,"0.00")</f>
        <v>0</v>
      </c>
    </row>
    <row r="233" spans="1:11" ht="12.75">
      <c r="A233" s="60">
        <v>2</v>
      </c>
      <c r="B233" s="58">
        <v>3</v>
      </c>
      <c r="C233" s="58">
        <v>2</v>
      </c>
      <c r="D233" s="58"/>
      <c r="E233" s="58"/>
      <c r="F233" s="61" t="s">
        <v>14</v>
      </c>
      <c r="G233" s="59">
        <f>+G234+G236+G238+G240</f>
        <v>0</v>
      </c>
      <c r="H233" s="59">
        <f>+H234+H236+H238+H240</f>
        <v>336825</v>
      </c>
      <c r="I233" s="59">
        <f>+I234+I236+I238+I240</f>
        <v>0</v>
      </c>
      <c r="J233" s="59">
        <f>+J234+J236+J238+J240</f>
        <v>336825</v>
      </c>
      <c r="K233" s="87">
        <f>+K234+K236+K238+K240</f>
        <v>0.9198103960674782</v>
      </c>
    </row>
    <row r="234" spans="1:11" ht="12.75">
      <c r="A234" s="45">
        <v>2</v>
      </c>
      <c r="B234" s="46">
        <v>3</v>
      </c>
      <c r="C234" s="46">
        <v>2</v>
      </c>
      <c r="D234" s="46">
        <v>1</v>
      </c>
      <c r="E234" s="46"/>
      <c r="F234" s="42" t="s">
        <v>150</v>
      </c>
      <c r="G234" s="52">
        <f>+G235</f>
        <v>0</v>
      </c>
      <c r="H234" s="52"/>
      <c r="I234" s="52">
        <f>+I235</f>
        <v>0</v>
      </c>
      <c r="J234" s="52">
        <f>+J235</f>
        <v>0</v>
      </c>
      <c r="K234" s="89">
        <f>+K235</f>
        <v>0</v>
      </c>
    </row>
    <row r="235" spans="1:11" ht="12.75">
      <c r="A235" s="43">
        <v>2</v>
      </c>
      <c r="B235" s="38">
        <v>3</v>
      </c>
      <c r="C235" s="38">
        <v>2</v>
      </c>
      <c r="D235" s="38">
        <v>1</v>
      </c>
      <c r="E235" s="38" t="s">
        <v>268</v>
      </c>
      <c r="F235" s="35" t="s">
        <v>150</v>
      </c>
      <c r="G235" s="47"/>
      <c r="H235" s="47"/>
      <c r="I235" s="47"/>
      <c r="J235" s="36">
        <f>SUBTOTAL(9,G235:I235)</f>
        <v>0</v>
      </c>
      <c r="K235" s="79">
        <f>_xlfn.IFERROR(J235/$J$19*100,"0.00")</f>
        <v>0</v>
      </c>
    </row>
    <row r="236" spans="1:11" ht="12.75">
      <c r="A236" s="45">
        <v>2</v>
      </c>
      <c r="B236" s="46">
        <v>3</v>
      </c>
      <c r="C236" s="46">
        <v>2</v>
      </c>
      <c r="D236" s="46">
        <v>2</v>
      </c>
      <c r="E236" s="46"/>
      <c r="F236" s="42" t="s">
        <v>151</v>
      </c>
      <c r="G236" s="52">
        <f>+G237</f>
        <v>0</v>
      </c>
      <c r="H236" s="52">
        <f>+H237</f>
        <v>296625</v>
      </c>
      <c r="I236" s="52">
        <f>+I237</f>
        <v>0</v>
      </c>
      <c r="J236" s="52">
        <f>+J237</f>
        <v>296625</v>
      </c>
      <c r="K236" s="89">
        <f>+K237</f>
        <v>0.8100311993869687</v>
      </c>
    </row>
    <row r="237" spans="1:11" ht="12.75">
      <c r="A237" s="43">
        <v>2</v>
      </c>
      <c r="B237" s="38">
        <v>3</v>
      </c>
      <c r="C237" s="38">
        <v>2</v>
      </c>
      <c r="D237" s="38">
        <v>2</v>
      </c>
      <c r="E237" s="38" t="s">
        <v>268</v>
      </c>
      <c r="F237" s="35" t="s">
        <v>151</v>
      </c>
      <c r="G237" s="47"/>
      <c r="H237" s="47">
        <v>296625</v>
      </c>
      <c r="I237" s="47"/>
      <c r="J237" s="36">
        <f>SUBTOTAL(9,G237:I237)</f>
        <v>296625</v>
      </c>
      <c r="K237" s="79">
        <f>_xlfn.IFERROR(J237/$J$19*100,"0.00")</f>
        <v>0.8100311993869687</v>
      </c>
    </row>
    <row r="238" spans="1:11" ht="12.75">
      <c r="A238" s="45">
        <v>2</v>
      </c>
      <c r="B238" s="46">
        <v>3</v>
      </c>
      <c r="C238" s="46">
        <v>2</v>
      </c>
      <c r="D238" s="46">
        <v>3</v>
      </c>
      <c r="E238" s="46"/>
      <c r="F238" s="42" t="s">
        <v>152</v>
      </c>
      <c r="G238" s="52">
        <f>+G239</f>
        <v>0</v>
      </c>
      <c r="H238" s="52">
        <f>+H239</f>
        <v>40200</v>
      </c>
      <c r="I238" s="52">
        <f>+I239</f>
        <v>0</v>
      </c>
      <c r="J238" s="52">
        <f>+J239</f>
        <v>40200</v>
      </c>
      <c r="K238" s="89">
        <f>+K239</f>
        <v>0.10977919668050955</v>
      </c>
    </row>
    <row r="239" spans="1:11" ht="12.75">
      <c r="A239" s="43">
        <v>2</v>
      </c>
      <c r="B239" s="38">
        <v>3</v>
      </c>
      <c r="C239" s="38">
        <v>2</v>
      </c>
      <c r="D239" s="38">
        <v>3</v>
      </c>
      <c r="E239" s="38" t="s">
        <v>268</v>
      </c>
      <c r="F239" s="35" t="s">
        <v>152</v>
      </c>
      <c r="G239" s="47"/>
      <c r="H239" s="47">
        <v>40200</v>
      </c>
      <c r="I239" s="47"/>
      <c r="J239" s="36">
        <f>SUBTOTAL(9,G239:I239)</f>
        <v>40200</v>
      </c>
      <c r="K239" s="79">
        <f>_xlfn.IFERROR(J239/$J$19*100,"0.00")</f>
        <v>0.10977919668050955</v>
      </c>
    </row>
    <row r="240" spans="1:11" ht="12.75">
      <c r="A240" s="45">
        <v>2</v>
      </c>
      <c r="B240" s="46">
        <v>3</v>
      </c>
      <c r="C240" s="46">
        <v>2</v>
      </c>
      <c r="D240" s="46">
        <v>4</v>
      </c>
      <c r="E240" s="46"/>
      <c r="F240" s="42" t="s">
        <v>15</v>
      </c>
      <c r="G240" s="52">
        <f>+G241</f>
        <v>0</v>
      </c>
      <c r="H240" s="52">
        <f>+H241</f>
        <v>0</v>
      </c>
      <c r="I240" s="52">
        <f>+I241</f>
        <v>0</v>
      </c>
      <c r="J240" s="52">
        <f>+J241</f>
        <v>0</v>
      </c>
      <c r="K240" s="89">
        <f>+K241</f>
        <v>0</v>
      </c>
    </row>
    <row r="241" spans="1:11" ht="12.75">
      <c r="A241" s="43">
        <v>2</v>
      </c>
      <c r="B241" s="38">
        <v>3</v>
      </c>
      <c r="C241" s="38">
        <v>2</v>
      </c>
      <c r="D241" s="38">
        <v>4</v>
      </c>
      <c r="E241" s="38" t="s">
        <v>268</v>
      </c>
      <c r="F241" s="35" t="s">
        <v>15</v>
      </c>
      <c r="G241" s="47"/>
      <c r="H241" s="47"/>
      <c r="I241" s="47"/>
      <c r="J241" s="36">
        <f>SUBTOTAL(9,G241:I241)</f>
        <v>0</v>
      </c>
      <c r="K241" s="79">
        <f>_xlfn.IFERROR(J241/$J$19*100,"0.00")</f>
        <v>0</v>
      </c>
    </row>
    <row r="242" spans="1:11" ht="12.75">
      <c r="A242" s="60">
        <v>2</v>
      </c>
      <c r="B242" s="58">
        <v>3</v>
      </c>
      <c r="C242" s="58">
        <v>3</v>
      </c>
      <c r="D242" s="58"/>
      <c r="E242" s="58"/>
      <c r="F242" s="61" t="s">
        <v>320</v>
      </c>
      <c r="G242" s="59">
        <f>+G243+G245+G247+G249+G251+G253</f>
        <v>0</v>
      </c>
      <c r="H242" s="59">
        <f>+H243+H245+H247+H249+H251+H253</f>
        <v>0</v>
      </c>
      <c r="I242" s="59">
        <f>+I243+I245+I247+I249+I251+I253</f>
        <v>0</v>
      </c>
      <c r="J242" s="59">
        <f>+J243+J245+J247+J249+J251+J253</f>
        <v>0</v>
      </c>
      <c r="K242" s="87">
        <f>+K243+K245+K247+K249+K251+K253</f>
        <v>0</v>
      </c>
    </row>
    <row r="243" spans="1:11" ht="12.75">
      <c r="A243" s="45">
        <v>2</v>
      </c>
      <c r="B243" s="46">
        <v>3</v>
      </c>
      <c r="C243" s="46">
        <v>3</v>
      </c>
      <c r="D243" s="46">
        <v>1</v>
      </c>
      <c r="E243" s="46"/>
      <c r="F243" s="42" t="s">
        <v>153</v>
      </c>
      <c r="G243" s="57">
        <f>G244</f>
        <v>0</v>
      </c>
      <c r="H243" s="57">
        <f>H244</f>
        <v>0</v>
      </c>
      <c r="I243" s="57">
        <f>I244</f>
        <v>0</v>
      </c>
      <c r="J243" s="57">
        <f>J244</f>
        <v>0</v>
      </c>
      <c r="K243" s="88">
        <f>K244</f>
        <v>0</v>
      </c>
    </row>
    <row r="244" spans="1:11" ht="12.75">
      <c r="A244" s="43">
        <v>2</v>
      </c>
      <c r="B244" s="38">
        <v>3</v>
      </c>
      <c r="C244" s="38">
        <v>3</v>
      </c>
      <c r="D244" s="38">
        <v>1</v>
      </c>
      <c r="E244" s="38" t="s">
        <v>268</v>
      </c>
      <c r="F244" s="35" t="s">
        <v>153</v>
      </c>
      <c r="G244" s="36"/>
      <c r="H244" s="36"/>
      <c r="I244" s="36"/>
      <c r="J244" s="36">
        <f>SUBTOTAL(9,G244:I244)</f>
        <v>0</v>
      </c>
      <c r="K244" s="79">
        <f>_xlfn.IFERROR(J244/$J$19*100,"0.00")</f>
        <v>0</v>
      </c>
    </row>
    <row r="245" spans="1:11" ht="12.75">
      <c r="A245" s="45">
        <v>2</v>
      </c>
      <c r="B245" s="46">
        <v>3</v>
      </c>
      <c r="C245" s="46">
        <v>3</v>
      </c>
      <c r="D245" s="46">
        <v>2</v>
      </c>
      <c r="E245" s="46"/>
      <c r="F245" s="42" t="s">
        <v>154</v>
      </c>
      <c r="G245" s="52">
        <f>+G246</f>
        <v>0</v>
      </c>
      <c r="H245" s="52">
        <f>+H246</f>
        <v>0</v>
      </c>
      <c r="I245" s="52">
        <f>+I246</f>
        <v>0</v>
      </c>
      <c r="J245" s="52">
        <f>+J246</f>
        <v>0</v>
      </c>
      <c r="K245" s="89">
        <f>+K246</f>
        <v>0</v>
      </c>
    </row>
    <row r="246" spans="1:11" ht="12.75">
      <c r="A246" s="43">
        <v>2</v>
      </c>
      <c r="B246" s="38">
        <v>3</v>
      </c>
      <c r="C246" s="38">
        <v>3</v>
      </c>
      <c r="D246" s="38">
        <v>2</v>
      </c>
      <c r="E246" s="38" t="s">
        <v>268</v>
      </c>
      <c r="F246" s="35" t="s">
        <v>154</v>
      </c>
      <c r="G246" s="36"/>
      <c r="H246" s="36"/>
      <c r="I246" s="36"/>
      <c r="J246" s="36">
        <f>SUBTOTAL(9,G246:I246)</f>
        <v>0</v>
      </c>
      <c r="K246" s="79">
        <f>_xlfn.IFERROR(J246/$J$19*100,"0.00")</f>
        <v>0</v>
      </c>
    </row>
    <row r="247" spans="1:11" ht="12.75">
      <c r="A247" s="45">
        <v>2</v>
      </c>
      <c r="B247" s="46">
        <v>3</v>
      </c>
      <c r="C247" s="46">
        <v>3</v>
      </c>
      <c r="D247" s="46">
        <v>3</v>
      </c>
      <c r="E247" s="46"/>
      <c r="F247" s="42" t="s">
        <v>155</v>
      </c>
      <c r="G247" s="52">
        <f>+G248</f>
        <v>0</v>
      </c>
      <c r="H247" s="52">
        <f>+H248</f>
        <v>0</v>
      </c>
      <c r="I247" s="52">
        <f>+I248</f>
        <v>0</v>
      </c>
      <c r="J247" s="52">
        <f>+J248</f>
        <v>0</v>
      </c>
      <c r="K247" s="89">
        <f>+K248</f>
        <v>0</v>
      </c>
    </row>
    <row r="248" spans="1:11" ht="12.75">
      <c r="A248" s="43">
        <v>2</v>
      </c>
      <c r="B248" s="38">
        <v>3</v>
      </c>
      <c r="C248" s="38">
        <v>3</v>
      </c>
      <c r="D248" s="38">
        <v>3</v>
      </c>
      <c r="E248" s="38" t="s">
        <v>268</v>
      </c>
      <c r="F248" s="35" t="s">
        <v>155</v>
      </c>
      <c r="G248" s="36"/>
      <c r="H248" s="36"/>
      <c r="I248" s="36"/>
      <c r="J248" s="36">
        <f>SUBTOTAL(9,G248:I248)</f>
        <v>0</v>
      </c>
      <c r="K248" s="79">
        <f>_xlfn.IFERROR(J248/$J$19*100,"0.00")</f>
        <v>0</v>
      </c>
    </row>
    <row r="249" spans="1:11" ht="12.75">
      <c r="A249" s="45">
        <v>2</v>
      </c>
      <c r="B249" s="46">
        <v>3</v>
      </c>
      <c r="C249" s="46">
        <v>3</v>
      </c>
      <c r="D249" s="46">
        <v>4</v>
      </c>
      <c r="E249" s="46"/>
      <c r="F249" s="42" t="s">
        <v>156</v>
      </c>
      <c r="G249" s="52">
        <f>+G250</f>
        <v>0</v>
      </c>
      <c r="H249" s="52">
        <f>+H250</f>
        <v>0</v>
      </c>
      <c r="I249" s="52">
        <f>+I250</f>
        <v>0</v>
      </c>
      <c r="J249" s="52">
        <f>+J250</f>
        <v>0</v>
      </c>
      <c r="K249" s="89">
        <f>+K250</f>
        <v>0</v>
      </c>
    </row>
    <row r="250" spans="1:11" ht="12.75">
      <c r="A250" s="43">
        <v>2</v>
      </c>
      <c r="B250" s="38">
        <v>3</v>
      </c>
      <c r="C250" s="38">
        <v>3</v>
      </c>
      <c r="D250" s="38">
        <v>4</v>
      </c>
      <c r="E250" s="38" t="s">
        <v>268</v>
      </c>
      <c r="F250" s="35" t="s">
        <v>156</v>
      </c>
      <c r="G250" s="47"/>
      <c r="H250" s="47"/>
      <c r="I250" s="47"/>
      <c r="J250" s="36">
        <f>SUBTOTAL(9,G250:I250)</f>
        <v>0</v>
      </c>
      <c r="K250" s="79">
        <f>_xlfn.IFERROR(J250/$J$19*100,"0.00")</f>
        <v>0</v>
      </c>
    </row>
    <row r="251" spans="1:11" ht="12.75">
      <c r="A251" s="45">
        <v>2</v>
      </c>
      <c r="B251" s="46">
        <v>3</v>
      </c>
      <c r="C251" s="46">
        <v>3</v>
      </c>
      <c r="D251" s="46">
        <v>5</v>
      </c>
      <c r="E251" s="46"/>
      <c r="F251" s="42" t="s">
        <v>157</v>
      </c>
      <c r="G251" s="52">
        <f>+G252</f>
        <v>0</v>
      </c>
      <c r="H251" s="52">
        <f>+H252</f>
        <v>0</v>
      </c>
      <c r="I251" s="52">
        <f>+I252</f>
        <v>0</v>
      </c>
      <c r="J251" s="52">
        <f>+J252</f>
        <v>0</v>
      </c>
      <c r="K251" s="89">
        <f>+K252</f>
        <v>0</v>
      </c>
    </row>
    <row r="252" spans="1:11" ht="12.75">
      <c r="A252" s="43">
        <v>2</v>
      </c>
      <c r="B252" s="38">
        <v>3</v>
      </c>
      <c r="C252" s="38">
        <v>3</v>
      </c>
      <c r="D252" s="38">
        <v>5</v>
      </c>
      <c r="E252" s="38" t="s">
        <v>268</v>
      </c>
      <c r="F252" s="35" t="s">
        <v>157</v>
      </c>
      <c r="G252" s="47"/>
      <c r="H252" s="47"/>
      <c r="I252" s="47"/>
      <c r="J252" s="36">
        <f>SUBTOTAL(9,G252:I252)</f>
        <v>0</v>
      </c>
      <c r="K252" s="79">
        <f>_xlfn.IFERROR(J252/$J$19*100,"0.00")</f>
        <v>0</v>
      </c>
    </row>
    <row r="253" spans="1:11" ht="12.75">
      <c r="A253" s="45">
        <v>2</v>
      </c>
      <c r="B253" s="46">
        <v>3</v>
      </c>
      <c r="C253" s="46">
        <v>3</v>
      </c>
      <c r="D253" s="46">
        <v>6</v>
      </c>
      <c r="E253" s="46"/>
      <c r="F253" s="42" t="s">
        <v>158</v>
      </c>
      <c r="G253" s="52">
        <f>+G254</f>
        <v>0</v>
      </c>
      <c r="H253" s="52">
        <f>+H254</f>
        <v>0</v>
      </c>
      <c r="I253" s="52">
        <f>+I254</f>
        <v>0</v>
      </c>
      <c r="J253" s="52">
        <f>+J254</f>
        <v>0</v>
      </c>
      <c r="K253" s="89">
        <f>+K254</f>
        <v>0</v>
      </c>
    </row>
    <row r="254" spans="1:11" ht="12.75">
      <c r="A254" s="43">
        <v>2</v>
      </c>
      <c r="B254" s="38">
        <v>3</v>
      </c>
      <c r="C254" s="38">
        <v>3</v>
      </c>
      <c r="D254" s="38">
        <v>6</v>
      </c>
      <c r="E254" s="38" t="s">
        <v>268</v>
      </c>
      <c r="F254" s="35" t="s">
        <v>158</v>
      </c>
      <c r="G254" s="36"/>
      <c r="H254" s="36"/>
      <c r="I254" s="36"/>
      <c r="J254" s="36">
        <f>SUBTOTAL(9,G254:I254)</f>
        <v>0</v>
      </c>
      <c r="K254" s="79">
        <f>_xlfn.IFERROR(J254/$J$19*100,"0.00")</f>
        <v>0</v>
      </c>
    </row>
    <row r="255" spans="1:11" ht="12.75">
      <c r="A255" s="60">
        <v>2</v>
      </c>
      <c r="B255" s="58">
        <v>3</v>
      </c>
      <c r="C255" s="58">
        <v>4</v>
      </c>
      <c r="D255" s="58"/>
      <c r="E255" s="58"/>
      <c r="F255" s="61" t="s">
        <v>321</v>
      </c>
      <c r="G255" s="59">
        <f>+G256+G258</f>
        <v>0</v>
      </c>
      <c r="H255" s="59">
        <f>+H256+H258</f>
        <v>955276.11</v>
      </c>
      <c r="I255" s="59">
        <f>+I256+I258</f>
        <v>0</v>
      </c>
      <c r="J255" s="59">
        <f>+J256+J258</f>
        <v>955276.11</v>
      </c>
      <c r="K255" s="87">
        <f>+K256+K258</f>
        <v>2.608692635917464</v>
      </c>
    </row>
    <row r="256" spans="1:11" ht="12.75">
      <c r="A256" s="45">
        <v>2</v>
      </c>
      <c r="B256" s="46">
        <v>3</v>
      </c>
      <c r="C256" s="46">
        <v>4</v>
      </c>
      <c r="D256" s="46">
        <v>1</v>
      </c>
      <c r="E256" s="46"/>
      <c r="F256" s="42" t="s">
        <v>159</v>
      </c>
      <c r="G256" s="52">
        <f>+G257</f>
        <v>0</v>
      </c>
      <c r="H256" s="52">
        <f>+H257</f>
        <v>955276.11</v>
      </c>
      <c r="I256" s="52">
        <f>+I257</f>
        <v>0</v>
      </c>
      <c r="J256" s="52">
        <f>+J257</f>
        <v>955276.11</v>
      </c>
      <c r="K256" s="89">
        <f>+K257</f>
        <v>2.608692635917464</v>
      </c>
    </row>
    <row r="257" spans="1:11" ht="12.75">
      <c r="A257" s="43">
        <v>2</v>
      </c>
      <c r="B257" s="38">
        <v>3</v>
      </c>
      <c r="C257" s="38">
        <v>4</v>
      </c>
      <c r="D257" s="38">
        <v>1</v>
      </c>
      <c r="E257" s="38" t="s">
        <v>268</v>
      </c>
      <c r="F257" s="35" t="s">
        <v>159</v>
      </c>
      <c r="G257" s="36"/>
      <c r="H257" s="36">
        <v>955276.11</v>
      </c>
      <c r="I257" s="36"/>
      <c r="J257" s="36">
        <f>SUBTOTAL(9,G257:I257)</f>
        <v>955276.11</v>
      </c>
      <c r="K257" s="79">
        <f>_xlfn.IFERROR(J257/$J$19*100,"0.00")</f>
        <v>2.608692635917464</v>
      </c>
    </row>
    <row r="258" spans="1:11" ht="12.75">
      <c r="A258" s="48">
        <v>2</v>
      </c>
      <c r="B258" s="46">
        <v>3</v>
      </c>
      <c r="C258" s="46">
        <v>4</v>
      </c>
      <c r="D258" s="46">
        <v>2</v>
      </c>
      <c r="E258" s="46"/>
      <c r="F258" s="42" t="s">
        <v>160</v>
      </c>
      <c r="G258" s="52">
        <f>+G259</f>
        <v>0</v>
      </c>
      <c r="H258" s="52">
        <f>+H259</f>
        <v>0</v>
      </c>
      <c r="I258" s="52">
        <f>+I259</f>
        <v>0</v>
      </c>
      <c r="J258" s="52">
        <f>+J259</f>
        <v>0</v>
      </c>
      <c r="K258" s="89">
        <f>+K259</f>
        <v>0</v>
      </c>
    </row>
    <row r="259" spans="1:11" ht="12.75">
      <c r="A259" s="53">
        <v>2</v>
      </c>
      <c r="B259" s="54">
        <v>3</v>
      </c>
      <c r="C259" s="54">
        <v>4</v>
      </c>
      <c r="D259" s="54">
        <v>2</v>
      </c>
      <c r="E259" s="38" t="s">
        <v>268</v>
      </c>
      <c r="F259" s="35" t="s">
        <v>160</v>
      </c>
      <c r="G259" s="47"/>
      <c r="H259" s="47"/>
      <c r="I259" s="47"/>
      <c r="J259" s="36">
        <f>SUBTOTAL(9,G259:I259)</f>
        <v>0</v>
      </c>
      <c r="K259" s="79">
        <f>_xlfn.IFERROR(J259/$J$19*100,"0.00")</f>
        <v>0</v>
      </c>
    </row>
    <row r="260" spans="1:11" ht="12.75">
      <c r="A260" s="60">
        <v>2</v>
      </c>
      <c r="B260" s="58">
        <v>3</v>
      </c>
      <c r="C260" s="58">
        <v>5</v>
      </c>
      <c r="D260" s="58"/>
      <c r="E260" s="58"/>
      <c r="F260" s="61" t="s">
        <v>165</v>
      </c>
      <c r="G260" s="59">
        <f>+G261+G263+G265+G267+G269</f>
        <v>0</v>
      </c>
      <c r="H260" s="59">
        <f>+H261+H263+H265+H267+H269</f>
        <v>2900.55</v>
      </c>
      <c r="I260" s="59">
        <f>+I261+I263+I265+I267+I269</f>
        <v>0</v>
      </c>
      <c r="J260" s="59">
        <f>+J261+J263+J265+J267+J269</f>
        <v>2900.55</v>
      </c>
      <c r="K260" s="87">
        <f>+K261+K263+K265+K267+K269</f>
        <v>0.007920896739593333</v>
      </c>
    </row>
    <row r="261" spans="1:11" ht="12.75">
      <c r="A261" s="45">
        <v>2</v>
      </c>
      <c r="B261" s="46">
        <v>3</v>
      </c>
      <c r="C261" s="46">
        <v>5</v>
      </c>
      <c r="D261" s="46">
        <v>1</v>
      </c>
      <c r="E261" s="46"/>
      <c r="F261" s="42" t="s">
        <v>161</v>
      </c>
      <c r="G261" s="52">
        <f>+G262</f>
        <v>0</v>
      </c>
      <c r="H261" s="52">
        <f>+H262</f>
        <v>0</v>
      </c>
      <c r="I261" s="52">
        <f>+I262</f>
        <v>0</v>
      </c>
      <c r="J261" s="52">
        <f>+J262</f>
        <v>0</v>
      </c>
      <c r="K261" s="89">
        <f>+K262</f>
        <v>0</v>
      </c>
    </row>
    <row r="262" spans="1:11" ht="12.75">
      <c r="A262" s="43">
        <v>2</v>
      </c>
      <c r="B262" s="38">
        <v>3</v>
      </c>
      <c r="C262" s="38">
        <v>5</v>
      </c>
      <c r="D262" s="38">
        <v>1</v>
      </c>
      <c r="E262" s="38" t="s">
        <v>268</v>
      </c>
      <c r="F262" s="35" t="s">
        <v>161</v>
      </c>
      <c r="G262" s="47"/>
      <c r="H262" s="47"/>
      <c r="I262" s="47"/>
      <c r="J262" s="36">
        <f>SUBTOTAL(9,G262:I262)</f>
        <v>0</v>
      </c>
      <c r="K262" s="79">
        <f>_xlfn.IFERROR(J262/$J$19*100,"0.00")</f>
        <v>0</v>
      </c>
    </row>
    <row r="263" spans="1:11" ht="12.75">
      <c r="A263" s="45">
        <v>2</v>
      </c>
      <c r="B263" s="46">
        <v>3</v>
      </c>
      <c r="C263" s="46">
        <v>5</v>
      </c>
      <c r="D263" s="46">
        <v>2</v>
      </c>
      <c r="E263" s="46"/>
      <c r="F263" s="42" t="s">
        <v>162</v>
      </c>
      <c r="G263" s="52">
        <f>+G264</f>
        <v>0</v>
      </c>
      <c r="H263" s="52">
        <f>+H264</f>
        <v>0</v>
      </c>
      <c r="I263" s="52">
        <f>+I264</f>
        <v>0</v>
      </c>
      <c r="J263" s="52">
        <f>+J264</f>
        <v>0</v>
      </c>
      <c r="K263" s="89">
        <f>+K264</f>
        <v>0</v>
      </c>
    </row>
    <row r="264" spans="1:11" ht="12.75">
      <c r="A264" s="43">
        <v>2</v>
      </c>
      <c r="B264" s="38">
        <v>3</v>
      </c>
      <c r="C264" s="38">
        <v>5</v>
      </c>
      <c r="D264" s="38">
        <v>2</v>
      </c>
      <c r="E264" s="38" t="s">
        <v>268</v>
      </c>
      <c r="F264" s="35" t="s">
        <v>162</v>
      </c>
      <c r="G264" s="47"/>
      <c r="H264" s="47"/>
      <c r="I264" s="47"/>
      <c r="J264" s="36">
        <f>SUBTOTAL(9,G264:I264)</f>
        <v>0</v>
      </c>
      <c r="K264" s="79">
        <f>_xlfn.IFERROR(J264/$J$19*100,"0.00")</f>
        <v>0</v>
      </c>
    </row>
    <row r="265" spans="1:11" ht="12.75">
      <c r="A265" s="45">
        <v>2</v>
      </c>
      <c r="B265" s="46">
        <v>3</v>
      </c>
      <c r="C265" s="46">
        <v>5</v>
      </c>
      <c r="D265" s="46">
        <v>3</v>
      </c>
      <c r="E265" s="46"/>
      <c r="F265" s="42" t="s">
        <v>163</v>
      </c>
      <c r="G265" s="52">
        <f>+G266</f>
        <v>0</v>
      </c>
      <c r="H265" s="52">
        <f>+H266</f>
        <v>0</v>
      </c>
      <c r="I265" s="52">
        <f>+I266</f>
        <v>0</v>
      </c>
      <c r="J265" s="52">
        <f>+J266</f>
        <v>0</v>
      </c>
      <c r="K265" s="89">
        <f>+K266</f>
        <v>0</v>
      </c>
    </row>
    <row r="266" spans="1:11" ht="12.75">
      <c r="A266" s="43">
        <v>2</v>
      </c>
      <c r="B266" s="38">
        <v>3</v>
      </c>
      <c r="C266" s="38">
        <v>5</v>
      </c>
      <c r="D266" s="38">
        <v>3</v>
      </c>
      <c r="E266" s="38" t="s">
        <v>268</v>
      </c>
      <c r="F266" s="35" t="s">
        <v>163</v>
      </c>
      <c r="G266" s="36"/>
      <c r="H266" s="36"/>
      <c r="I266" s="36"/>
      <c r="J266" s="36">
        <f>SUBTOTAL(9,G266:I266)</f>
        <v>0</v>
      </c>
      <c r="K266" s="79">
        <f>_xlfn.IFERROR(J266/$J$19*100,"0.00")</f>
        <v>0</v>
      </c>
    </row>
    <row r="267" spans="1:11" ht="12.75">
      <c r="A267" s="45">
        <v>2</v>
      </c>
      <c r="B267" s="46">
        <v>3</v>
      </c>
      <c r="C267" s="46">
        <v>5</v>
      </c>
      <c r="D267" s="46">
        <v>4</v>
      </c>
      <c r="E267" s="46"/>
      <c r="F267" s="42" t="s">
        <v>164</v>
      </c>
      <c r="G267" s="52">
        <f>+G268</f>
        <v>0</v>
      </c>
      <c r="H267" s="52">
        <f>+H268</f>
        <v>0</v>
      </c>
      <c r="I267" s="52">
        <f>+I268</f>
        <v>0</v>
      </c>
      <c r="J267" s="52">
        <f>+J268</f>
        <v>0</v>
      </c>
      <c r="K267" s="89">
        <f>+K268</f>
        <v>0</v>
      </c>
    </row>
    <row r="268" spans="1:11" ht="12.75">
      <c r="A268" s="43">
        <v>2</v>
      </c>
      <c r="B268" s="38">
        <v>3</v>
      </c>
      <c r="C268" s="38">
        <v>5</v>
      </c>
      <c r="D268" s="38">
        <v>4</v>
      </c>
      <c r="E268" s="38" t="s">
        <v>268</v>
      </c>
      <c r="F268" s="35" t="s">
        <v>164</v>
      </c>
      <c r="G268" s="47"/>
      <c r="H268" s="47"/>
      <c r="I268" s="47"/>
      <c r="J268" s="36">
        <f>SUBTOTAL(9,G268:I268)</f>
        <v>0</v>
      </c>
      <c r="K268" s="79">
        <f>_xlfn.IFERROR(J268/$J$19*100,"0.00")</f>
        <v>0</v>
      </c>
    </row>
    <row r="269" spans="1:11" ht="12.75">
      <c r="A269" s="45">
        <v>2</v>
      </c>
      <c r="B269" s="46">
        <v>3</v>
      </c>
      <c r="C269" s="46">
        <v>5</v>
      </c>
      <c r="D269" s="46">
        <v>5</v>
      </c>
      <c r="E269" s="46"/>
      <c r="F269" s="42" t="s">
        <v>322</v>
      </c>
      <c r="G269" s="52">
        <f>+G270</f>
        <v>0</v>
      </c>
      <c r="H269" s="52">
        <f>+H270</f>
        <v>2900.55</v>
      </c>
      <c r="I269" s="52">
        <f>+I270</f>
        <v>0</v>
      </c>
      <c r="J269" s="52">
        <f>+J270</f>
        <v>2900.55</v>
      </c>
      <c r="K269" s="89">
        <f>+K270</f>
        <v>0.007920896739593333</v>
      </c>
    </row>
    <row r="270" spans="1:11" ht="12.75">
      <c r="A270" s="43">
        <v>2</v>
      </c>
      <c r="B270" s="38">
        <v>3</v>
      </c>
      <c r="C270" s="38">
        <v>5</v>
      </c>
      <c r="D270" s="38">
        <v>5</v>
      </c>
      <c r="E270" s="38" t="s">
        <v>268</v>
      </c>
      <c r="F270" s="35" t="s">
        <v>166</v>
      </c>
      <c r="G270" s="36"/>
      <c r="H270" s="36">
        <v>2900.55</v>
      </c>
      <c r="I270" s="36"/>
      <c r="J270" s="36">
        <f>SUBTOTAL(9,G270:I270)</f>
        <v>2900.55</v>
      </c>
      <c r="K270" s="79">
        <f>_xlfn.IFERROR(J270/$J$19*100,"0.00")</f>
        <v>0.007920896739593333</v>
      </c>
    </row>
    <row r="271" spans="1:11" ht="12.75">
      <c r="A271" s="60">
        <v>2</v>
      </c>
      <c r="B271" s="58">
        <v>3</v>
      </c>
      <c r="C271" s="58">
        <v>6</v>
      </c>
      <c r="D271" s="58"/>
      <c r="E271" s="58"/>
      <c r="F271" s="61" t="s">
        <v>167</v>
      </c>
      <c r="G271" s="59">
        <f>+G272+G278+G282+G289+G297</f>
        <v>0</v>
      </c>
      <c r="H271" s="59">
        <f>+H272+H278+H282+H289+H297</f>
        <v>11106.25</v>
      </c>
      <c r="I271" s="59">
        <f>+I272+I278+I282+I289+I297</f>
        <v>0</v>
      </c>
      <c r="J271" s="59">
        <f>+J272+J278+J282+J289+J297</f>
        <v>11106.25</v>
      </c>
      <c r="K271" s="59">
        <f>+K272+K278+K282+K289+K297</f>
        <v>0.03032923390877883</v>
      </c>
    </row>
    <row r="272" spans="1:11" ht="12.75">
      <c r="A272" s="45">
        <v>2</v>
      </c>
      <c r="B272" s="46">
        <v>3</v>
      </c>
      <c r="C272" s="46">
        <v>6</v>
      </c>
      <c r="D272" s="46">
        <v>1</v>
      </c>
      <c r="E272" s="46"/>
      <c r="F272" s="42" t="s">
        <v>168</v>
      </c>
      <c r="G272" s="52">
        <f>+G273+G274+G275+G276</f>
        <v>0</v>
      </c>
      <c r="H272" s="52">
        <f>+H273+H274+H275+H276</f>
        <v>0</v>
      </c>
      <c r="I272" s="52">
        <f>+I273+I274+I275+I276</f>
        <v>0</v>
      </c>
      <c r="J272" s="52">
        <f>+J273+J274+J275+J276</f>
        <v>0</v>
      </c>
      <c r="K272" s="89">
        <f>+K273+K274+K275+K276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268</v>
      </c>
      <c r="F273" s="35" t="s">
        <v>169</v>
      </c>
      <c r="G273" s="36"/>
      <c r="H273" s="36"/>
      <c r="I273" s="36"/>
      <c r="J273" s="36">
        <f>SUBTOTAL(9,G273:I273)</f>
        <v>0</v>
      </c>
      <c r="K273" s="79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269</v>
      </c>
      <c r="F274" s="35" t="s">
        <v>170</v>
      </c>
      <c r="G274" s="36"/>
      <c r="H274" s="36"/>
      <c r="I274" s="36"/>
      <c r="J274" s="36">
        <f>SUBTOTAL(9,G274:I274)</f>
        <v>0</v>
      </c>
      <c r="K274" s="79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270</v>
      </c>
      <c r="F275" s="35" t="s">
        <v>171</v>
      </c>
      <c r="G275" s="36"/>
      <c r="H275" s="36"/>
      <c r="I275" s="36"/>
      <c r="J275" s="36">
        <f>SUBTOTAL(9,G275:I275)</f>
        <v>0</v>
      </c>
      <c r="K275" s="79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271</v>
      </c>
      <c r="F276" s="35" t="s">
        <v>172</v>
      </c>
      <c r="G276" s="36"/>
      <c r="H276" s="36"/>
      <c r="I276" s="36"/>
      <c r="J276" s="36">
        <f>SUBTOTAL(9,G276:I276)</f>
        <v>0</v>
      </c>
      <c r="K276" s="79">
        <f>_xlfn.IFERROR(J276/$J$19*100,"0.00")</f>
        <v>0</v>
      </c>
    </row>
    <row r="277" spans="1:11" ht="12.75">
      <c r="A277" s="43">
        <v>2</v>
      </c>
      <c r="B277" s="38">
        <v>3</v>
      </c>
      <c r="C277" s="38">
        <v>6</v>
      </c>
      <c r="D277" s="38">
        <v>1</v>
      </c>
      <c r="E277" s="38" t="s">
        <v>275</v>
      </c>
      <c r="F277" s="35" t="s">
        <v>173</v>
      </c>
      <c r="G277" s="47"/>
      <c r="H277" s="47"/>
      <c r="I277" s="47"/>
      <c r="J277" s="36">
        <f>SUBTOTAL(9,G277:I277)</f>
        <v>0</v>
      </c>
      <c r="K277" s="79">
        <f>_xlfn.IFERROR(J277/$J$19*100,"0.00")</f>
        <v>0</v>
      </c>
    </row>
    <row r="278" spans="1:11" ht="12.75">
      <c r="A278" s="45">
        <v>2</v>
      </c>
      <c r="B278" s="46">
        <v>3</v>
      </c>
      <c r="C278" s="46">
        <v>6</v>
      </c>
      <c r="D278" s="46">
        <v>2</v>
      </c>
      <c r="E278" s="46"/>
      <c r="F278" s="42" t="s">
        <v>174</v>
      </c>
      <c r="G278" s="52">
        <f>+G279+G280+G281</f>
        <v>0</v>
      </c>
      <c r="H278" s="52">
        <f>+H279+H280+H281</f>
        <v>0</v>
      </c>
      <c r="I278" s="52">
        <f>+I279+I280+I281</f>
        <v>0</v>
      </c>
      <c r="J278" s="52">
        <f>+J279+J280+J281</f>
        <v>0</v>
      </c>
      <c r="K278" s="89">
        <f>+K279+K280+K281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268</v>
      </c>
      <c r="F279" s="35" t="s">
        <v>175</v>
      </c>
      <c r="G279" s="36"/>
      <c r="H279" s="36"/>
      <c r="I279" s="36"/>
      <c r="J279" s="36">
        <f>SUBTOTAL(9,G279:I279)</f>
        <v>0</v>
      </c>
      <c r="K279" s="79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269</v>
      </c>
      <c r="F280" s="35" t="s">
        <v>176</v>
      </c>
      <c r="G280" s="36"/>
      <c r="H280" s="36"/>
      <c r="I280" s="36"/>
      <c r="J280" s="36">
        <f>SUBTOTAL(9,G280:I280)</f>
        <v>0</v>
      </c>
      <c r="K280" s="79">
        <f>_xlfn.IFERROR(J280/$J$19*100,"0.00")</f>
        <v>0</v>
      </c>
    </row>
    <row r="281" spans="1:11" ht="12.75">
      <c r="A281" s="43">
        <v>2</v>
      </c>
      <c r="B281" s="38">
        <v>3</v>
      </c>
      <c r="C281" s="38">
        <v>6</v>
      </c>
      <c r="D281" s="38">
        <v>2</v>
      </c>
      <c r="E281" s="38" t="s">
        <v>270</v>
      </c>
      <c r="F281" s="35" t="s">
        <v>177</v>
      </c>
      <c r="G281" s="47"/>
      <c r="H281" s="47"/>
      <c r="I281" s="47"/>
      <c r="J281" s="36">
        <f>SUBTOTAL(9,G281:I281)</f>
        <v>0</v>
      </c>
      <c r="K281" s="79">
        <f>_xlfn.IFERROR(J281/$J$19*100,"0.00")</f>
        <v>0</v>
      </c>
    </row>
    <row r="282" spans="1:11" ht="12.75">
      <c r="A282" s="45">
        <v>2</v>
      </c>
      <c r="B282" s="46">
        <v>3</v>
      </c>
      <c r="C282" s="46">
        <v>6</v>
      </c>
      <c r="D282" s="46">
        <v>3</v>
      </c>
      <c r="E282" s="46"/>
      <c r="F282" s="42" t="s">
        <v>178</v>
      </c>
      <c r="G282" s="52">
        <f>+G283+G284+G285+G286+G287+G288</f>
        <v>0</v>
      </c>
      <c r="H282" s="52">
        <f>+H283+H284+H285+H286+H287+H288</f>
        <v>1334</v>
      </c>
      <c r="I282" s="52">
        <f>+I283+I284+I285+I286+I287+I288</f>
        <v>0</v>
      </c>
      <c r="J282" s="52">
        <f>+J283+J284+J285+J286+J287+J288</f>
        <v>1334</v>
      </c>
      <c r="K282" s="89">
        <f>+K283+K284+K285+K286+K287+K288</f>
        <v>0.00364292160128855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268</v>
      </c>
      <c r="F283" s="35" t="s">
        <v>179</v>
      </c>
      <c r="G283" s="36"/>
      <c r="H283" s="36"/>
      <c r="I283" s="36"/>
      <c r="J283" s="36">
        <f aca="true" t="shared" si="12" ref="J283:J288">SUBTOTAL(9,G283:I283)</f>
        <v>0</v>
      </c>
      <c r="K283" s="79">
        <f aca="true" t="shared" si="13" ref="K283:K288"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269</v>
      </c>
      <c r="F284" s="35" t="s">
        <v>180</v>
      </c>
      <c r="G284" s="36"/>
      <c r="H284" s="36"/>
      <c r="I284" s="36"/>
      <c r="J284" s="36">
        <f t="shared" si="12"/>
        <v>0</v>
      </c>
      <c r="K284" s="79">
        <f t="shared" si="13"/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270</v>
      </c>
      <c r="F285" s="35" t="s">
        <v>181</v>
      </c>
      <c r="G285" s="36"/>
      <c r="H285" s="36">
        <v>1334</v>
      </c>
      <c r="I285" s="36"/>
      <c r="J285" s="36">
        <f t="shared" si="12"/>
        <v>1334</v>
      </c>
      <c r="K285" s="79">
        <f t="shared" si="13"/>
        <v>0.00364292160128855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271</v>
      </c>
      <c r="F286" s="51" t="s">
        <v>182</v>
      </c>
      <c r="G286" s="36"/>
      <c r="H286" s="36"/>
      <c r="I286" s="36"/>
      <c r="J286" s="36">
        <f t="shared" si="12"/>
        <v>0</v>
      </c>
      <c r="K286" s="79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275</v>
      </c>
      <c r="F287" s="35" t="s">
        <v>183</v>
      </c>
      <c r="G287" s="36"/>
      <c r="H287" s="36"/>
      <c r="I287" s="36"/>
      <c r="J287" s="36">
        <f t="shared" si="12"/>
        <v>0</v>
      </c>
      <c r="K287" s="79">
        <f t="shared" si="13"/>
        <v>0</v>
      </c>
    </row>
    <row r="288" spans="1:11" ht="12.75">
      <c r="A288" s="43">
        <v>2</v>
      </c>
      <c r="B288" s="38">
        <v>3</v>
      </c>
      <c r="C288" s="38">
        <v>6</v>
      </c>
      <c r="D288" s="38">
        <v>3</v>
      </c>
      <c r="E288" s="38" t="s">
        <v>291</v>
      </c>
      <c r="F288" s="35" t="s">
        <v>184</v>
      </c>
      <c r="G288" s="47"/>
      <c r="H288" s="47"/>
      <c r="I288" s="47"/>
      <c r="J288" s="36">
        <f t="shared" si="12"/>
        <v>0</v>
      </c>
      <c r="K288" s="79">
        <f t="shared" si="13"/>
        <v>0</v>
      </c>
    </row>
    <row r="289" spans="1:11" ht="12.75">
      <c r="A289" s="45">
        <v>2</v>
      </c>
      <c r="B289" s="46">
        <v>3</v>
      </c>
      <c r="C289" s="46">
        <v>6</v>
      </c>
      <c r="D289" s="46">
        <v>4</v>
      </c>
      <c r="E289" s="46"/>
      <c r="F289" s="42" t="s">
        <v>16</v>
      </c>
      <c r="G289" s="52">
        <f>+G290+G291+G292+G293+G294+G295+G296</f>
        <v>0</v>
      </c>
      <c r="H289" s="52">
        <f>+H290+H291+H292+H293+H294+H295+H296</f>
        <v>9772.25</v>
      </c>
      <c r="I289" s="52">
        <f>+I290+I291+I292+I293+I294+I295+I296</f>
        <v>0</v>
      </c>
      <c r="J289" s="52">
        <f>+J290+J291+J292+J293+J294+J295+J296</f>
        <v>9772.25</v>
      </c>
      <c r="K289" s="89">
        <f>+K290+K291+K292+K293+K294+K295+K296</f>
        <v>0.02668631230749028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268</v>
      </c>
      <c r="F290" s="35" t="s">
        <v>185</v>
      </c>
      <c r="G290" s="36"/>
      <c r="H290" s="36"/>
      <c r="I290" s="36"/>
      <c r="J290" s="36">
        <f aca="true" t="shared" si="14" ref="J290:J296">SUBTOTAL(9,G290:I290)</f>
        <v>0</v>
      </c>
      <c r="K290" s="79">
        <f aca="true" t="shared" si="15" ref="K290:K296"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269</v>
      </c>
      <c r="F291" s="35" t="s">
        <v>186</v>
      </c>
      <c r="G291" s="36"/>
      <c r="H291" s="36"/>
      <c r="I291" s="36"/>
      <c r="J291" s="36">
        <f t="shared" si="14"/>
        <v>0</v>
      </c>
      <c r="K291" s="79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270</v>
      </c>
      <c r="F292" s="35" t="s">
        <v>187</v>
      </c>
      <c r="G292" s="36"/>
      <c r="H292" s="36"/>
      <c r="I292" s="36"/>
      <c r="J292" s="36">
        <f t="shared" si="14"/>
        <v>0</v>
      </c>
      <c r="K292" s="79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271</v>
      </c>
      <c r="F293" s="35" t="s">
        <v>188</v>
      </c>
      <c r="G293" s="36"/>
      <c r="H293" s="36">
        <f>1199+8573.25</f>
        <v>9772.25</v>
      </c>
      <c r="I293" s="36"/>
      <c r="J293" s="36">
        <f t="shared" si="14"/>
        <v>9772.25</v>
      </c>
      <c r="K293" s="79">
        <f t="shared" si="15"/>
        <v>0.02668631230749028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275</v>
      </c>
      <c r="F294" s="35" t="s">
        <v>189</v>
      </c>
      <c r="G294" s="36"/>
      <c r="H294" s="36"/>
      <c r="I294" s="36"/>
      <c r="J294" s="36">
        <f t="shared" si="14"/>
        <v>0</v>
      </c>
      <c r="K294" s="79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291</v>
      </c>
      <c r="F295" s="35" t="s">
        <v>190</v>
      </c>
      <c r="G295" s="36"/>
      <c r="H295" s="36"/>
      <c r="I295" s="36"/>
      <c r="J295" s="36">
        <f t="shared" si="14"/>
        <v>0</v>
      </c>
      <c r="K295" s="79">
        <f t="shared" si="15"/>
        <v>0</v>
      </c>
    </row>
    <row r="296" spans="1:11" ht="12.75">
      <c r="A296" s="43">
        <v>2</v>
      </c>
      <c r="B296" s="38">
        <v>3</v>
      </c>
      <c r="C296" s="38">
        <v>6</v>
      </c>
      <c r="D296" s="38">
        <v>4</v>
      </c>
      <c r="E296" s="38" t="s">
        <v>293</v>
      </c>
      <c r="F296" s="35" t="s">
        <v>191</v>
      </c>
      <c r="G296" s="47"/>
      <c r="H296" s="47"/>
      <c r="I296" s="47"/>
      <c r="J296" s="36">
        <f t="shared" si="14"/>
        <v>0</v>
      </c>
      <c r="K296" s="79">
        <f t="shared" si="15"/>
        <v>0</v>
      </c>
    </row>
    <row r="297" spans="1:11" ht="12.75">
      <c r="A297" s="45">
        <v>2</v>
      </c>
      <c r="B297" s="46">
        <v>3</v>
      </c>
      <c r="C297" s="46">
        <v>6</v>
      </c>
      <c r="D297" s="46">
        <v>9</v>
      </c>
      <c r="E297" s="46"/>
      <c r="F297" s="42" t="s">
        <v>192</v>
      </c>
      <c r="G297" s="52">
        <f>+G298</f>
        <v>0</v>
      </c>
      <c r="H297" s="52">
        <f>+H298</f>
        <v>0</v>
      </c>
      <c r="I297" s="52">
        <f>+I298</f>
        <v>0</v>
      </c>
      <c r="J297" s="52">
        <f>+J298</f>
        <v>0</v>
      </c>
      <c r="K297" s="89">
        <f>+K298</f>
        <v>0</v>
      </c>
    </row>
    <row r="298" spans="1:11" ht="12.75">
      <c r="A298" s="43">
        <v>2</v>
      </c>
      <c r="B298" s="38">
        <v>3</v>
      </c>
      <c r="C298" s="38">
        <v>6</v>
      </c>
      <c r="D298" s="38">
        <v>9</v>
      </c>
      <c r="E298" s="38" t="s">
        <v>268</v>
      </c>
      <c r="F298" s="35" t="s">
        <v>192</v>
      </c>
      <c r="G298" s="47"/>
      <c r="H298" s="47"/>
      <c r="I298" s="47"/>
      <c r="J298" s="36">
        <f>SUBTOTAL(9,G298:I298)</f>
        <v>0</v>
      </c>
      <c r="K298" s="79">
        <f>_xlfn.IFERROR(J298/$J$19*100,"0.00")</f>
        <v>0</v>
      </c>
    </row>
    <row r="299" spans="1:11" ht="12.75">
      <c r="A299" s="60">
        <v>2</v>
      </c>
      <c r="B299" s="58">
        <v>3</v>
      </c>
      <c r="C299" s="58">
        <v>7</v>
      </c>
      <c r="D299" s="58"/>
      <c r="E299" s="58"/>
      <c r="F299" s="61" t="s">
        <v>323</v>
      </c>
      <c r="G299" s="59">
        <f>+G300+G308</f>
        <v>0</v>
      </c>
      <c r="H299" s="59">
        <f>+H300+H308</f>
        <v>385733.96</v>
      </c>
      <c r="I299" s="59">
        <f>+I300+I308</f>
        <v>0</v>
      </c>
      <c r="J299" s="59">
        <f>+J300+J308</f>
        <v>385733.96</v>
      </c>
      <c r="K299" s="87">
        <f>+K300+K308</f>
        <v>1.0533722453032786</v>
      </c>
    </row>
    <row r="300" spans="1:11" ht="12.75">
      <c r="A300" s="45">
        <v>2</v>
      </c>
      <c r="B300" s="46">
        <v>3</v>
      </c>
      <c r="C300" s="46">
        <v>7</v>
      </c>
      <c r="D300" s="46">
        <v>1</v>
      </c>
      <c r="E300" s="46"/>
      <c r="F300" s="42" t="s">
        <v>193</v>
      </c>
      <c r="G300" s="52">
        <f>+G301+G302+G303+G304+G305+G306+G307</f>
        <v>0</v>
      </c>
      <c r="H300" s="52">
        <f>+H301+H302+H303+H304+H305+H306+H307</f>
        <v>325850</v>
      </c>
      <c r="I300" s="52">
        <f>+I301+I302+I303+I304+I305+I306+I307</f>
        <v>0</v>
      </c>
      <c r="J300" s="52">
        <f>+J301+J302+J303+J304+J305+J306+J307</f>
        <v>325850</v>
      </c>
      <c r="K300" s="89">
        <f>+K301+K302+K303+K304+K305+K306+K307</f>
        <v>0.889839583043384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268</v>
      </c>
      <c r="F301" s="35" t="s">
        <v>194</v>
      </c>
      <c r="G301" s="36"/>
      <c r="H301" s="36">
        <v>142500</v>
      </c>
      <c r="I301" s="36"/>
      <c r="J301" s="36">
        <f aca="true" t="shared" si="16" ref="J301:J307">SUBTOTAL(9,G301:I301)</f>
        <v>142500</v>
      </c>
      <c r="K301" s="79">
        <f aca="true" t="shared" si="17" ref="K301:K307">_xlfn.IFERROR(J301/$J$19*100,"0.00")</f>
        <v>0.38914267480031367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269</v>
      </c>
      <c r="F302" s="35" t="s">
        <v>195</v>
      </c>
      <c r="G302" s="36"/>
      <c r="H302" s="36">
        <v>181925</v>
      </c>
      <c r="I302" s="36"/>
      <c r="J302" s="36">
        <f t="shared" si="16"/>
        <v>181925</v>
      </c>
      <c r="K302" s="79">
        <f t="shared" si="17"/>
        <v>0.4968054814950671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270</v>
      </c>
      <c r="F303" s="35" t="s">
        <v>196</v>
      </c>
      <c r="G303" s="36"/>
      <c r="H303" s="36"/>
      <c r="I303" s="36"/>
      <c r="J303" s="36">
        <f t="shared" si="16"/>
        <v>0</v>
      </c>
      <c r="K303" s="79">
        <f t="shared" si="17"/>
        <v>0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271</v>
      </c>
      <c r="F304" s="35" t="s">
        <v>197</v>
      </c>
      <c r="G304" s="36"/>
      <c r="H304" s="36">
        <f>1425</f>
        <v>1425</v>
      </c>
      <c r="I304" s="36"/>
      <c r="J304" s="36">
        <f t="shared" si="16"/>
        <v>1425</v>
      </c>
      <c r="K304" s="79">
        <f t="shared" si="17"/>
        <v>0.0038914267480031363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275</v>
      </c>
      <c r="F305" s="35" t="s">
        <v>198</v>
      </c>
      <c r="G305" s="36"/>
      <c r="H305" s="36"/>
      <c r="I305" s="36"/>
      <c r="J305" s="36">
        <f t="shared" si="16"/>
        <v>0</v>
      </c>
      <c r="K305" s="79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291</v>
      </c>
      <c r="F306" s="35" t="s">
        <v>199</v>
      </c>
      <c r="G306" s="36"/>
      <c r="H306" s="36"/>
      <c r="I306" s="36"/>
      <c r="J306" s="36">
        <f t="shared" si="16"/>
        <v>0</v>
      </c>
      <c r="K306" s="79">
        <f t="shared" si="17"/>
        <v>0</v>
      </c>
    </row>
    <row r="307" spans="1:11" ht="12.75">
      <c r="A307" s="43">
        <v>2</v>
      </c>
      <c r="B307" s="38">
        <v>3</v>
      </c>
      <c r="C307" s="38">
        <v>7</v>
      </c>
      <c r="D307" s="38">
        <v>1</v>
      </c>
      <c r="E307" s="38" t="s">
        <v>293</v>
      </c>
      <c r="F307" s="35" t="s">
        <v>324</v>
      </c>
      <c r="G307" s="47"/>
      <c r="H307" s="47"/>
      <c r="I307" s="47"/>
      <c r="J307" s="36">
        <f t="shared" si="16"/>
        <v>0</v>
      </c>
      <c r="K307" s="79">
        <f t="shared" si="17"/>
        <v>0</v>
      </c>
    </row>
    <row r="308" spans="1:11" ht="12.75">
      <c r="A308" s="45">
        <v>2</v>
      </c>
      <c r="B308" s="46">
        <v>3</v>
      </c>
      <c r="C308" s="46">
        <v>7</v>
      </c>
      <c r="D308" s="46">
        <v>2</v>
      </c>
      <c r="E308" s="46"/>
      <c r="F308" s="42" t="s">
        <v>200</v>
      </c>
      <c r="G308" s="52">
        <f>+G309+G310+G311+G312+G313+G314</f>
        <v>0</v>
      </c>
      <c r="H308" s="52">
        <f>+H309+H310+H311+H312+H313+H314</f>
        <v>59883.96</v>
      </c>
      <c r="I308" s="52">
        <f>+I309+I310+I311+I312+I313+I314</f>
        <v>0</v>
      </c>
      <c r="J308" s="52">
        <f>+J309+J310+J311+J312+J313+J314</f>
        <v>59883.96</v>
      </c>
      <c r="K308" s="89">
        <f>+K309+K310+K311+K312+K313+K314</f>
        <v>0.16353266225989466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268</v>
      </c>
      <c r="F309" s="35" t="s">
        <v>201</v>
      </c>
      <c r="G309" s="36"/>
      <c r="H309" s="36"/>
      <c r="I309" s="36"/>
      <c r="J309" s="36">
        <f aca="true" t="shared" si="18" ref="J309:J314">SUBTOTAL(9,G309:I309)</f>
        <v>0</v>
      </c>
      <c r="K309" s="79">
        <f aca="true" t="shared" si="19" ref="K309:K314"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269</v>
      </c>
      <c r="F310" s="35" t="s">
        <v>202</v>
      </c>
      <c r="G310" s="36"/>
      <c r="H310" s="36"/>
      <c r="I310" s="36"/>
      <c r="J310" s="36">
        <f t="shared" si="18"/>
        <v>0</v>
      </c>
      <c r="K310" s="79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270</v>
      </c>
      <c r="F311" s="35" t="s">
        <v>203</v>
      </c>
      <c r="G311" s="36"/>
      <c r="H311" s="36"/>
      <c r="I311" s="36"/>
      <c r="J311" s="36">
        <f t="shared" si="18"/>
        <v>0</v>
      </c>
      <c r="K311" s="79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271</v>
      </c>
      <c r="F312" s="35" t="s">
        <v>204</v>
      </c>
      <c r="G312" s="36"/>
      <c r="H312" s="36">
        <v>59883.96</v>
      </c>
      <c r="I312" s="36"/>
      <c r="J312" s="36">
        <f t="shared" si="18"/>
        <v>59883.96</v>
      </c>
      <c r="K312" s="79">
        <f t="shared" si="19"/>
        <v>0.16353266225989466</v>
      </c>
    </row>
    <row r="313" spans="1:11" ht="12.75">
      <c r="A313" s="37">
        <v>2</v>
      </c>
      <c r="B313" s="38">
        <v>3</v>
      </c>
      <c r="C313" s="38">
        <v>7</v>
      </c>
      <c r="D313" s="38">
        <v>2</v>
      </c>
      <c r="E313" s="38" t="s">
        <v>275</v>
      </c>
      <c r="F313" s="35" t="s">
        <v>205</v>
      </c>
      <c r="G313" s="47"/>
      <c r="H313" s="47"/>
      <c r="I313" s="47"/>
      <c r="J313" s="36">
        <f t="shared" si="18"/>
        <v>0</v>
      </c>
      <c r="K313" s="79">
        <f t="shared" si="19"/>
        <v>0</v>
      </c>
    </row>
    <row r="314" spans="1:11" ht="12.75">
      <c r="A314" s="51">
        <v>2</v>
      </c>
      <c r="B314" s="51">
        <v>3</v>
      </c>
      <c r="C314" s="51">
        <v>7</v>
      </c>
      <c r="D314" s="51">
        <v>2</v>
      </c>
      <c r="E314" s="51" t="s">
        <v>291</v>
      </c>
      <c r="F314" s="39" t="s">
        <v>325</v>
      </c>
      <c r="G314" s="47"/>
      <c r="H314" s="47"/>
      <c r="I314" s="47"/>
      <c r="J314" s="36">
        <f t="shared" si="18"/>
        <v>0</v>
      </c>
      <c r="K314" s="79">
        <f t="shared" si="19"/>
        <v>0</v>
      </c>
    </row>
    <row r="315" spans="1:11" ht="12.75">
      <c r="A315" s="60">
        <v>2</v>
      </c>
      <c r="B315" s="58">
        <v>3</v>
      </c>
      <c r="C315" s="58">
        <v>8</v>
      </c>
      <c r="D315" s="58"/>
      <c r="E315" s="58"/>
      <c r="F315" s="61" t="s">
        <v>326</v>
      </c>
      <c r="G315" s="59">
        <f>+G316+G318</f>
        <v>0</v>
      </c>
      <c r="H315" s="59">
        <f>+H316+H318</f>
        <v>0</v>
      </c>
      <c r="I315" s="59">
        <f>+I316+I318</f>
        <v>0</v>
      </c>
      <c r="J315" s="59">
        <f>+J316+J318</f>
        <v>0</v>
      </c>
      <c r="K315" s="87">
        <f>+K316+K318</f>
        <v>0</v>
      </c>
    </row>
    <row r="316" spans="1:11" ht="12.75">
      <c r="A316" s="55">
        <v>2</v>
      </c>
      <c r="B316" s="55">
        <v>3</v>
      </c>
      <c r="C316" s="55">
        <v>8</v>
      </c>
      <c r="D316" s="55">
        <v>1</v>
      </c>
      <c r="E316" s="55"/>
      <c r="F316" s="34" t="s">
        <v>327</v>
      </c>
      <c r="G316" s="57">
        <f>+G317</f>
        <v>0</v>
      </c>
      <c r="H316" s="57">
        <f>+H317</f>
        <v>0</v>
      </c>
      <c r="I316" s="57">
        <f>+I317</f>
        <v>0</v>
      </c>
      <c r="J316" s="57">
        <f>+J317</f>
        <v>0</v>
      </c>
      <c r="K316" s="88">
        <f>+K317</f>
        <v>0</v>
      </c>
    </row>
    <row r="317" spans="1:11" ht="12.75">
      <c r="A317" s="51">
        <v>2</v>
      </c>
      <c r="B317" s="51">
        <v>3</v>
      </c>
      <c r="C317" s="51">
        <v>8</v>
      </c>
      <c r="D317" s="51">
        <v>1</v>
      </c>
      <c r="E317" s="51" t="s">
        <v>268</v>
      </c>
      <c r="F317" s="39" t="s">
        <v>327</v>
      </c>
      <c r="G317" s="47"/>
      <c r="H317" s="47"/>
      <c r="I317" s="47"/>
      <c r="J317" s="36">
        <f>SUBTOTAL(9,G317:I317)</f>
        <v>0</v>
      </c>
      <c r="K317" s="79">
        <f>_xlfn.IFERROR(J317/$J$19*100,"0.00")</f>
        <v>0</v>
      </c>
    </row>
    <row r="318" spans="1:11" ht="12.75">
      <c r="A318" s="55">
        <v>2</v>
      </c>
      <c r="B318" s="55">
        <v>3</v>
      </c>
      <c r="C318" s="55">
        <v>8</v>
      </c>
      <c r="D318" s="55">
        <v>2</v>
      </c>
      <c r="E318" s="55"/>
      <c r="F318" s="34" t="s">
        <v>328</v>
      </c>
      <c r="G318" s="57">
        <f>+G319</f>
        <v>0</v>
      </c>
      <c r="H318" s="57">
        <f>+H319</f>
        <v>0</v>
      </c>
      <c r="I318" s="57">
        <f>+I319</f>
        <v>0</v>
      </c>
      <c r="J318" s="57">
        <f>+J319</f>
        <v>0</v>
      </c>
      <c r="K318" s="88">
        <f>+K319</f>
        <v>0</v>
      </c>
    </row>
    <row r="319" spans="1:11" ht="12.75">
      <c r="A319" s="51">
        <v>2</v>
      </c>
      <c r="B319" s="51">
        <v>3</v>
      </c>
      <c r="C319" s="51">
        <v>8</v>
      </c>
      <c r="D319" s="51">
        <v>2</v>
      </c>
      <c r="E319" s="51" t="s">
        <v>268</v>
      </c>
      <c r="F319" s="39" t="s">
        <v>328</v>
      </c>
      <c r="G319" s="47"/>
      <c r="H319" s="47"/>
      <c r="I319" s="47"/>
      <c r="J319" s="36">
        <f>SUBTOTAL(9,G319:I319)</f>
        <v>0</v>
      </c>
      <c r="K319" s="79">
        <f>_xlfn.IFERROR(J319/$J$19*100,"0.00")</f>
        <v>0</v>
      </c>
    </row>
    <row r="320" spans="1:11" ht="12.75">
      <c r="A320" s="60">
        <v>2</v>
      </c>
      <c r="B320" s="58">
        <v>3</v>
      </c>
      <c r="C320" s="58">
        <v>9</v>
      </c>
      <c r="D320" s="58"/>
      <c r="E320" s="58"/>
      <c r="F320" s="61" t="s">
        <v>17</v>
      </c>
      <c r="G320" s="59">
        <f>+G321+G323+G325+G327+G329+G331+G333+G335+G337</f>
        <v>0</v>
      </c>
      <c r="H320" s="59">
        <f>+H321+H323+H325+H327+H329+H331+H333+H335+H337</f>
        <v>2274111.96</v>
      </c>
      <c r="I320" s="59">
        <f>+I321+I323+I325+I327+I329+I331+I333+I335+I337</f>
        <v>0</v>
      </c>
      <c r="J320" s="59">
        <f>+J321+J323+J325+J327+J329+J331+J333+J335+J337</f>
        <v>2274111.96</v>
      </c>
      <c r="K320" s="87">
        <f>+K321+K323+K325+K327+K329+K331+K333+K335+K337</f>
        <v>6.210203585331817</v>
      </c>
    </row>
    <row r="321" spans="1:11" ht="12.75">
      <c r="A321" s="45">
        <v>2</v>
      </c>
      <c r="B321" s="46">
        <v>3</v>
      </c>
      <c r="C321" s="46">
        <v>9</v>
      </c>
      <c r="D321" s="46">
        <v>1</v>
      </c>
      <c r="E321" s="46"/>
      <c r="F321" s="42" t="s">
        <v>206</v>
      </c>
      <c r="G321" s="52">
        <f>+G322</f>
        <v>0</v>
      </c>
      <c r="H321" s="52">
        <f>+H322</f>
        <v>524333</v>
      </c>
      <c r="I321" s="52">
        <f>+I322</f>
        <v>0</v>
      </c>
      <c r="J321" s="52">
        <f>+J322</f>
        <v>524333</v>
      </c>
      <c r="K321" s="89">
        <f>+K322</f>
        <v>1.4318620779373534</v>
      </c>
    </row>
    <row r="322" spans="1:11" ht="12.75">
      <c r="A322" s="43">
        <v>2</v>
      </c>
      <c r="B322" s="38">
        <v>3</v>
      </c>
      <c r="C322" s="38">
        <v>9</v>
      </c>
      <c r="D322" s="38">
        <v>1</v>
      </c>
      <c r="E322" s="38" t="s">
        <v>268</v>
      </c>
      <c r="F322" s="35" t="s">
        <v>206</v>
      </c>
      <c r="G322" s="36"/>
      <c r="H322" s="36">
        <f>1595+522738</f>
        <v>524333</v>
      </c>
      <c r="I322" s="36"/>
      <c r="J322" s="36">
        <f>SUBTOTAL(9,G322:I322)</f>
        <v>524333</v>
      </c>
      <c r="K322" s="79">
        <f>_xlfn.IFERROR(J322/$J$19*100,"0.00")</f>
        <v>1.4318620779373534</v>
      </c>
    </row>
    <row r="323" spans="1:11" ht="12.75">
      <c r="A323" s="45">
        <v>2</v>
      </c>
      <c r="B323" s="46">
        <v>3</v>
      </c>
      <c r="C323" s="46">
        <v>9</v>
      </c>
      <c r="D323" s="46">
        <v>2</v>
      </c>
      <c r="E323" s="46"/>
      <c r="F323" s="42" t="s">
        <v>207</v>
      </c>
      <c r="G323" s="52">
        <f>+G324</f>
        <v>0</v>
      </c>
      <c r="H323" s="52">
        <f>+H324</f>
        <v>9391.23</v>
      </c>
      <c r="I323" s="52">
        <f>+I324</f>
        <v>0</v>
      </c>
      <c r="J323" s="52">
        <f>+J324</f>
        <v>9391.23</v>
      </c>
      <c r="K323" s="89">
        <f>+K324</f>
        <v>0.025645813065718944</v>
      </c>
    </row>
    <row r="324" spans="1:11" ht="12.75">
      <c r="A324" s="43">
        <v>2</v>
      </c>
      <c r="B324" s="38">
        <v>3</v>
      </c>
      <c r="C324" s="38">
        <v>9</v>
      </c>
      <c r="D324" s="38">
        <v>2</v>
      </c>
      <c r="E324" s="38" t="s">
        <v>268</v>
      </c>
      <c r="F324" s="35" t="s">
        <v>207</v>
      </c>
      <c r="G324" s="36"/>
      <c r="H324" s="36">
        <v>9391.23</v>
      </c>
      <c r="I324" s="36"/>
      <c r="J324" s="36">
        <f>SUBTOTAL(9,G324:I324)</f>
        <v>9391.23</v>
      </c>
      <c r="K324" s="79">
        <f>_xlfn.IFERROR(J324/$J$19*100,"0.00")</f>
        <v>0.025645813065718944</v>
      </c>
    </row>
    <row r="325" spans="1:11" ht="12.75">
      <c r="A325" s="45">
        <v>2</v>
      </c>
      <c r="B325" s="46">
        <v>3</v>
      </c>
      <c r="C325" s="46">
        <v>9</v>
      </c>
      <c r="D325" s="46">
        <v>3</v>
      </c>
      <c r="E325" s="46"/>
      <c r="F325" s="42" t="s">
        <v>329</v>
      </c>
      <c r="G325" s="52">
        <f>+G326</f>
        <v>0</v>
      </c>
      <c r="H325" s="52">
        <f>+H326</f>
        <v>1739042.73</v>
      </c>
      <c r="I325" s="52">
        <f>+I326</f>
        <v>0</v>
      </c>
      <c r="J325" s="52">
        <f>+J326</f>
        <v>1739042.73</v>
      </c>
      <c r="K325" s="89">
        <f>+K326</f>
        <v>4.749022733643788</v>
      </c>
    </row>
    <row r="326" spans="1:11" ht="12.75">
      <c r="A326" s="43">
        <v>2</v>
      </c>
      <c r="B326" s="38">
        <v>3</v>
      </c>
      <c r="C326" s="38">
        <v>9</v>
      </c>
      <c r="D326" s="38">
        <v>3</v>
      </c>
      <c r="E326" s="38" t="s">
        <v>268</v>
      </c>
      <c r="F326" s="35" t="s">
        <v>329</v>
      </c>
      <c r="G326" s="36"/>
      <c r="H326" s="36">
        <f>364264.2+50623.61+1324154.92</f>
        <v>1739042.73</v>
      </c>
      <c r="I326" s="36"/>
      <c r="J326" s="36">
        <f>SUBTOTAL(9,G326:I326)</f>
        <v>1739042.73</v>
      </c>
      <c r="K326" s="79">
        <f>_xlfn.IFERROR(J326/$J$19*100,"0.00")</f>
        <v>4.749022733643788</v>
      </c>
    </row>
    <row r="327" spans="1:11" ht="12.75">
      <c r="A327" s="45">
        <v>2</v>
      </c>
      <c r="B327" s="46">
        <v>3</v>
      </c>
      <c r="C327" s="46">
        <v>9</v>
      </c>
      <c r="D327" s="46">
        <v>4</v>
      </c>
      <c r="E327" s="46"/>
      <c r="F327" s="42" t="s">
        <v>208</v>
      </c>
      <c r="G327" s="52">
        <f>+G328</f>
        <v>0</v>
      </c>
      <c r="H327" s="52">
        <f>+H328</f>
        <v>0</v>
      </c>
      <c r="I327" s="52">
        <f>+I328</f>
        <v>0</v>
      </c>
      <c r="J327" s="52">
        <f>+J328</f>
        <v>0</v>
      </c>
      <c r="K327" s="89">
        <f>+K328</f>
        <v>0</v>
      </c>
    </row>
    <row r="328" spans="1:11" ht="12.75">
      <c r="A328" s="43">
        <v>2</v>
      </c>
      <c r="B328" s="38">
        <v>3</v>
      </c>
      <c r="C328" s="38">
        <v>9</v>
      </c>
      <c r="D328" s="38">
        <v>4</v>
      </c>
      <c r="E328" s="38" t="s">
        <v>268</v>
      </c>
      <c r="F328" s="35" t="s">
        <v>208</v>
      </c>
      <c r="G328" s="47"/>
      <c r="H328" s="47"/>
      <c r="I328" s="47"/>
      <c r="J328" s="36">
        <f>SUBTOTAL(9,G328:I328)</f>
        <v>0</v>
      </c>
      <c r="K328" s="79">
        <f>_xlfn.IFERROR(J328/$J$19*100,"0.00")</f>
        <v>0</v>
      </c>
    </row>
    <row r="329" spans="1:11" ht="12.75">
      <c r="A329" s="45">
        <v>2</v>
      </c>
      <c r="B329" s="46">
        <v>3</v>
      </c>
      <c r="C329" s="46">
        <v>9</v>
      </c>
      <c r="D329" s="46">
        <v>5</v>
      </c>
      <c r="E329" s="46"/>
      <c r="F329" s="42" t="s">
        <v>209</v>
      </c>
      <c r="G329" s="52">
        <f>+G330</f>
        <v>0</v>
      </c>
      <c r="H329" s="52">
        <f>+H330</f>
        <v>0</v>
      </c>
      <c r="I329" s="52">
        <f>+I330</f>
        <v>0</v>
      </c>
      <c r="J329" s="52">
        <f>+J330</f>
        <v>0</v>
      </c>
      <c r="K329" s="89">
        <f>+K330</f>
        <v>0</v>
      </c>
    </row>
    <row r="330" spans="1:11" ht="12.75">
      <c r="A330" s="43">
        <v>2</v>
      </c>
      <c r="B330" s="38">
        <v>3</v>
      </c>
      <c r="C330" s="38">
        <v>9</v>
      </c>
      <c r="D330" s="38">
        <v>5</v>
      </c>
      <c r="E330" s="38" t="s">
        <v>268</v>
      </c>
      <c r="F330" s="35" t="s">
        <v>209</v>
      </c>
      <c r="G330" s="47"/>
      <c r="H330" s="47"/>
      <c r="I330" s="47"/>
      <c r="J330" s="36">
        <f>SUBTOTAL(9,G330:I330)</f>
        <v>0</v>
      </c>
      <c r="K330" s="79">
        <f>_xlfn.IFERROR(J330/$J$19*100,"0.00")</f>
        <v>0</v>
      </c>
    </row>
    <row r="331" spans="1:11" ht="12.75">
      <c r="A331" s="45">
        <v>2</v>
      </c>
      <c r="B331" s="46">
        <v>3</v>
      </c>
      <c r="C331" s="46">
        <v>9</v>
      </c>
      <c r="D331" s="46">
        <v>6</v>
      </c>
      <c r="E331" s="46"/>
      <c r="F331" s="42" t="s">
        <v>210</v>
      </c>
      <c r="G331" s="52">
        <f>+G332</f>
        <v>0</v>
      </c>
      <c r="H331" s="52">
        <f>+H332</f>
        <v>1345</v>
      </c>
      <c r="I331" s="52">
        <f>+I332</f>
        <v>0</v>
      </c>
      <c r="J331" s="52">
        <f>+J332</f>
        <v>1345</v>
      </c>
      <c r="K331" s="89">
        <f>+K332</f>
        <v>0.0036729606849573468</v>
      </c>
    </row>
    <row r="332" spans="1:11" ht="12.75">
      <c r="A332" s="43">
        <v>2</v>
      </c>
      <c r="B332" s="38">
        <v>3</v>
      </c>
      <c r="C332" s="38">
        <v>9</v>
      </c>
      <c r="D332" s="38">
        <v>6</v>
      </c>
      <c r="E332" s="38" t="s">
        <v>268</v>
      </c>
      <c r="F332" s="35" t="s">
        <v>210</v>
      </c>
      <c r="G332" s="36"/>
      <c r="H332" s="36">
        <v>1345</v>
      </c>
      <c r="I332" s="36"/>
      <c r="J332" s="36">
        <f>SUBTOTAL(9,G332:I332)</f>
        <v>1345</v>
      </c>
      <c r="K332" s="79">
        <f>_xlfn.IFERROR(J332/$J$19*100,"0.00")</f>
        <v>0.0036729606849573468</v>
      </c>
    </row>
    <row r="333" spans="1:11" ht="12.75">
      <c r="A333" s="45">
        <v>2</v>
      </c>
      <c r="B333" s="46">
        <v>3</v>
      </c>
      <c r="C333" s="46">
        <v>9</v>
      </c>
      <c r="D333" s="46">
        <v>7</v>
      </c>
      <c r="E333" s="46"/>
      <c r="F333" s="42" t="s">
        <v>330</v>
      </c>
      <c r="G333" s="52">
        <f>+G334</f>
        <v>0</v>
      </c>
      <c r="H333" s="52">
        <f>+H334</f>
        <v>0</v>
      </c>
      <c r="I333" s="52">
        <f>+I334</f>
        <v>0</v>
      </c>
      <c r="J333" s="52">
        <f>+J334</f>
        <v>0</v>
      </c>
      <c r="K333" s="89">
        <f>+K334</f>
        <v>0</v>
      </c>
    </row>
    <row r="334" spans="1:11" ht="12.75">
      <c r="A334" s="43">
        <v>2</v>
      </c>
      <c r="B334" s="38">
        <v>3</v>
      </c>
      <c r="C334" s="38">
        <v>9</v>
      </c>
      <c r="D334" s="38">
        <v>7</v>
      </c>
      <c r="E334" s="38" t="s">
        <v>268</v>
      </c>
      <c r="F334" s="35" t="s">
        <v>330</v>
      </c>
      <c r="G334" s="47"/>
      <c r="H334" s="47"/>
      <c r="I334" s="47"/>
      <c r="J334" s="36">
        <f>SUBTOTAL(9,G334:I334)</f>
        <v>0</v>
      </c>
      <c r="K334" s="79">
        <f>_xlfn.IFERROR(J334/$J$19*100,"0.00")</f>
        <v>0</v>
      </c>
    </row>
    <row r="335" spans="1:11" ht="12.75">
      <c r="A335" s="45">
        <v>2</v>
      </c>
      <c r="B335" s="46">
        <v>3</v>
      </c>
      <c r="C335" s="46">
        <v>9</v>
      </c>
      <c r="D335" s="46">
        <v>8</v>
      </c>
      <c r="E335" s="46"/>
      <c r="F335" s="42" t="s">
        <v>211</v>
      </c>
      <c r="G335" s="52">
        <f>+G336</f>
        <v>0</v>
      </c>
      <c r="H335" s="52">
        <f>+H336</f>
        <v>0</v>
      </c>
      <c r="I335" s="52">
        <f>+I336</f>
        <v>0</v>
      </c>
      <c r="J335" s="52">
        <f>+J336</f>
        <v>0</v>
      </c>
      <c r="K335" s="89">
        <f>+K336</f>
        <v>0</v>
      </c>
    </row>
    <row r="336" spans="1:11" ht="12.75">
      <c r="A336" s="43">
        <v>2</v>
      </c>
      <c r="B336" s="38">
        <v>3</v>
      </c>
      <c r="C336" s="38">
        <v>9</v>
      </c>
      <c r="D336" s="38">
        <v>8</v>
      </c>
      <c r="E336" s="38" t="s">
        <v>268</v>
      </c>
      <c r="F336" s="35" t="s">
        <v>211</v>
      </c>
      <c r="G336" s="47"/>
      <c r="H336" s="47"/>
      <c r="I336" s="47"/>
      <c r="J336" s="36">
        <f>SUBTOTAL(9,G336:I336)</f>
        <v>0</v>
      </c>
      <c r="K336" s="79">
        <f>_xlfn.IFERROR(J336/$J$19*100,"0.00")</f>
        <v>0</v>
      </c>
    </row>
    <row r="337" spans="1:11" ht="12.75">
      <c r="A337" s="45">
        <v>2</v>
      </c>
      <c r="B337" s="46">
        <v>3</v>
      </c>
      <c r="C337" s="46">
        <v>9</v>
      </c>
      <c r="D337" s="46">
        <v>9</v>
      </c>
      <c r="E337" s="46"/>
      <c r="F337" s="42" t="s">
        <v>212</v>
      </c>
      <c r="G337" s="52">
        <f>+G338</f>
        <v>0</v>
      </c>
      <c r="H337" s="52">
        <f>+H338</f>
        <v>0</v>
      </c>
      <c r="I337" s="52">
        <f>+I338</f>
        <v>0</v>
      </c>
      <c r="J337" s="52">
        <f>+J338</f>
        <v>0</v>
      </c>
      <c r="K337" s="89">
        <f>+K338</f>
        <v>0</v>
      </c>
    </row>
    <row r="338" spans="1:11" ht="12.75">
      <c r="A338" s="43">
        <v>2</v>
      </c>
      <c r="B338" s="38">
        <v>3</v>
      </c>
      <c r="C338" s="38">
        <v>9</v>
      </c>
      <c r="D338" s="38">
        <v>9</v>
      </c>
      <c r="E338" s="38" t="s">
        <v>268</v>
      </c>
      <c r="F338" s="35" t="s">
        <v>212</v>
      </c>
      <c r="G338" s="36"/>
      <c r="H338" s="36"/>
      <c r="I338" s="36"/>
      <c r="J338" s="36">
        <f>SUBTOTAL(9,G338:I338)</f>
        <v>0</v>
      </c>
      <c r="K338" s="79">
        <f>_xlfn.IFERROR(J338/$J$19*100,"0.00")</f>
        <v>0</v>
      </c>
    </row>
    <row r="339" spans="1:11" ht="12.75">
      <c r="A339" s="97">
        <v>2</v>
      </c>
      <c r="B339" s="98">
        <v>4</v>
      </c>
      <c r="C339" s="99"/>
      <c r="D339" s="99"/>
      <c r="E339" s="99"/>
      <c r="F339" s="100" t="s">
        <v>331</v>
      </c>
      <c r="G339" s="66">
        <f>+G340+G356+G367+G372+G381+G388</f>
        <v>0</v>
      </c>
      <c r="H339" s="66">
        <f>+H340+H356+H367+H372+H381+H388</f>
        <v>50000</v>
      </c>
      <c r="I339" s="66">
        <f>+I340+I356+I367+I372+I381+I388</f>
        <v>0</v>
      </c>
      <c r="J339" s="66">
        <f>+J340+J356+J367+J372+J381+J388</f>
        <v>50000</v>
      </c>
      <c r="K339" s="86">
        <f>+K340+K356+K367+K372+K381+K388</f>
        <v>0.13654128940361882</v>
      </c>
    </row>
    <row r="340" spans="1:11" ht="12.75">
      <c r="A340" s="101">
        <v>2</v>
      </c>
      <c r="B340" s="102">
        <v>4</v>
      </c>
      <c r="C340" s="102">
        <v>1</v>
      </c>
      <c r="D340" s="102"/>
      <c r="E340" s="102"/>
      <c r="F340" s="103" t="s">
        <v>332</v>
      </c>
      <c r="G340" s="59">
        <f>+G341+G345+G349+G352+G354</f>
        <v>0</v>
      </c>
      <c r="H340" s="59">
        <f>+H341+H345+H349+H352+H354</f>
        <v>50000</v>
      </c>
      <c r="I340" s="59">
        <f>+I341+I345+I349+I352+I354</f>
        <v>0</v>
      </c>
      <c r="J340" s="59">
        <f>+J341+J345+J349+J352+J354</f>
        <v>50000</v>
      </c>
      <c r="K340" s="87">
        <f>+K341+K345+K349+K352+K354</f>
        <v>0.13654128940361882</v>
      </c>
    </row>
    <row r="341" spans="1:11" ht="12.75">
      <c r="A341" s="104">
        <v>2</v>
      </c>
      <c r="B341" s="105">
        <v>4</v>
      </c>
      <c r="C341" s="105">
        <v>1</v>
      </c>
      <c r="D341" s="105">
        <v>1</v>
      </c>
      <c r="E341" s="105"/>
      <c r="F341" s="104" t="s">
        <v>333</v>
      </c>
      <c r="G341" s="52">
        <f>+G342+G343+G344</f>
        <v>0</v>
      </c>
      <c r="H341" s="52">
        <f>+H342+H343+H344</f>
        <v>0</v>
      </c>
      <c r="I341" s="52">
        <f>+I342+I343+I344</f>
        <v>0</v>
      </c>
      <c r="J341" s="52">
        <f>+J342+J343+J344</f>
        <v>0</v>
      </c>
      <c r="K341" s="89">
        <f>+K342+K343+K344</f>
        <v>0</v>
      </c>
    </row>
    <row r="342" spans="1:11" ht="12.75">
      <c r="A342" s="106">
        <v>2</v>
      </c>
      <c r="B342" s="107">
        <v>4</v>
      </c>
      <c r="C342" s="107">
        <v>1</v>
      </c>
      <c r="D342" s="107">
        <v>1</v>
      </c>
      <c r="E342" s="107" t="s">
        <v>268</v>
      </c>
      <c r="F342" s="108" t="s">
        <v>334</v>
      </c>
      <c r="G342" s="36"/>
      <c r="H342" s="36"/>
      <c r="I342" s="36"/>
      <c r="J342" s="36">
        <f>SUBTOTAL(9,G342:I342)</f>
        <v>0</v>
      </c>
      <c r="K342" s="79">
        <f>_xlfn.IFERROR(J342/$J$19*100,"0.00")</f>
        <v>0</v>
      </c>
    </row>
    <row r="343" spans="1:11" ht="12.75">
      <c r="A343" s="106">
        <v>2</v>
      </c>
      <c r="B343" s="107">
        <v>4</v>
      </c>
      <c r="C343" s="107">
        <v>1</v>
      </c>
      <c r="D343" s="107">
        <v>1</v>
      </c>
      <c r="E343" s="107" t="s">
        <v>269</v>
      </c>
      <c r="F343" s="108" t="s">
        <v>335</v>
      </c>
      <c r="G343" s="36"/>
      <c r="H343" s="36"/>
      <c r="I343" s="36"/>
      <c r="J343" s="36">
        <f>SUBTOTAL(9,G343:I343)</f>
        <v>0</v>
      </c>
      <c r="K343" s="79">
        <f>_xlfn.IFERROR(J343/$J$19*100,"0.00")</f>
        <v>0</v>
      </c>
    </row>
    <row r="344" spans="1:11" ht="12.75">
      <c r="A344" s="106">
        <v>2</v>
      </c>
      <c r="B344" s="107">
        <v>4</v>
      </c>
      <c r="C344" s="107">
        <v>1</v>
      </c>
      <c r="D344" s="107">
        <v>1</v>
      </c>
      <c r="E344" s="107" t="s">
        <v>270</v>
      </c>
      <c r="F344" s="108" t="s">
        <v>336</v>
      </c>
      <c r="G344" s="47"/>
      <c r="H344" s="47"/>
      <c r="I344" s="47"/>
      <c r="J344" s="36">
        <f>SUBTOTAL(9,G344:I344)</f>
        <v>0</v>
      </c>
      <c r="K344" s="79">
        <f>_xlfn.IFERROR(J344/$J$19*100,"0.00")</f>
        <v>0</v>
      </c>
    </row>
    <row r="345" spans="1:11" ht="12.75">
      <c r="A345" s="104">
        <v>2</v>
      </c>
      <c r="B345" s="105">
        <v>4</v>
      </c>
      <c r="C345" s="105">
        <v>1</v>
      </c>
      <c r="D345" s="105">
        <v>2</v>
      </c>
      <c r="E345" s="105"/>
      <c r="F345" s="104" t="s">
        <v>337</v>
      </c>
      <c r="G345" s="52">
        <f>+G346+G347+G348</f>
        <v>0</v>
      </c>
      <c r="H345" s="52">
        <f>+H346+H347+H348</f>
        <v>50000</v>
      </c>
      <c r="I345" s="52">
        <f>+I346+I347+I348</f>
        <v>0</v>
      </c>
      <c r="J345" s="52">
        <f>+J346+J347+J348</f>
        <v>50000</v>
      </c>
      <c r="K345" s="89">
        <f>+K346+K347+K348</f>
        <v>0.13654128940361882</v>
      </c>
    </row>
    <row r="346" spans="1:11" ht="12.75">
      <c r="A346" s="106">
        <v>2</v>
      </c>
      <c r="B346" s="107">
        <v>4</v>
      </c>
      <c r="C346" s="107">
        <v>1</v>
      </c>
      <c r="D346" s="107">
        <v>2</v>
      </c>
      <c r="E346" s="107" t="s">
        <v>268</v>
      </c>
      <c r="F346" s="108" t="s">
        <v>338</v>
      </c>
      <c r="G346" s="36"/>
      <c r="H346" s="36"/>
      <c r="I346" s="36"/>
      <c r="J346" s="36">
        <f>SUBTOTAL(9,G346:I346)</f>
        <v>0</v>
      </c>
      <c r="K346" s="79">
        <f>_xlfn.IFERROR(J346/$J$19*100,"0.00")</f>
        <v>0</v>
      </c>
    </row>
    <row r="347" spans="1:11" ht="12.75">
      <c r="A347" s="106">
        <v>2</v>
      </c>
      <c r="B347" s="107">
        <v>4</v>
      </c>
      <c r="C347" s="107">
        <v>1</v>
      </c>
      <c r="D347" s="107">
        <v>2</v>
      </c>
      <c r="E347" s="107" t="s">
        <v>269</v>
      </c>
      <c r="F347" s="108" t="s">
        <v>339</v>
      </c>
      <c r="G347" s="36"/>
      <c r="H347" s="36">
        <v>50000</v>
      </c>
      <c r="I347" s="36"/>
      <c r="J347" s="36">
        <f>SUBTOTAL(9,G347:I347)</f>
        <v>50000</v>
      </c>
      <c r="K347" s="79">
        <f>_xlfn.IFERROR(J347/$J$19*100,"0.00")</f>
        <v>0.13654128940361882</v>
      </c>
    </row>
    <row r="348" spans="1:11" ht="12.75">
      <c r="A348" s="106">
        <v>2</v>
      </c>
      <c r="B348" s="107">
        <v>4</v>
      </c>
      <c r="C348" s="107">
        <v>1</v>
      </c>
      <c r="D348" s="107">
        <v>2</v>
      </c>
      <c r="E348" s="107" t="s">
        <v>270</v>
      </c>
      <c r="F348" s="108" t="s">
        <v>340</v>
      </c>
      <c r="G348" s="47"/>
      <c r="H348" s="47"/>
      <c r="I348" s="47"/>
      <c r="J348" s="36">
        <f>SUBTOTAL(9,G348:I348)</f>
        <v>0</v>
      </c>
      <c r="K348" s="79">
        <f>_xlfn.IFERROR(J348/$J$19*100,"0.00")</f>
        <v>0</v>
      </c>
    </row>
    <row r="349" spans="1:11" ht="12.75">
      <c r="A349" s="104">
        <v>2</v>
      </c>
      <c r="B349" s="105">
        <v>4</v>
      </c>
      <c r="C349" s="105">
        <v>1</v>
      </c>
      <c r="D349" s="105">
        <v>4</v>
      </c>
      <c r="E349" s="107"/>
      <c r="F349" s="109" t="s">
        <v>341</v>
      </c>
      <c r="G349" s="52">
        <f>+G350+G351</f>
        <v>0</v>
      </c>
      <c r="H349" s="52">
        <f>+H350+H351</f>
        <v>0</v>
      </c>
      <c r="I349" s="52">
        <f>+I350+I351</f>
        <v>0</v>
      </c>
      <c r="J349" s="52">
        <f>+J350+J351</f>
        <v>0</v>
      </c>
      <c r="K349" s="89">
        <f>+K350+K351</f>
        <v>0</v>
      </c>
    </row>
    <row r="350" spans="1:11" ht="12.75">
      <c r="A350" s="110">
        <v>2</v>
      </c>
      <c r="B350" s="111">
        <v>4</v>
      </c>
      <c r="C350" s="111">
        <v>1</v>
      </c>
      <c r="D350" s="111">
        <v>4</v>
      </c>
      <c r="E350" s="107" t="s">
        <v>268</v>
      </c>
      <c r="F350" s="112" t="s">
        <v>342</v>
      </c>
      <c r="G350" s="36"/>
      <c r="H350" s="36"/>
      <c r="I350" s="36"/>
      <c r="J350" s="36">
        <f>SUBTOTAL(9,G350:I350)</f>
        <v>0</v>
      </c>
      <c r="K350" s="79">
        <f>_xlfn.IFERROR(J350/$J$19*100,"0.00")</f>
        <v>0</v>
      </c>
    </row>
    <row r="351" spans="1:11" ht="12.75">
      <c r="A351" s="106">
        <v>2</v>
      </c>
      <c r="B351" s="107">
        <v>4</v>
      </c>
      <c r="C351" s="107">
        <v>1</v>
      </c>
      <c r="D351" s="107">
        <v>4</v>
      </c>
      <c r="E351" s="107" t="s">
        <v>269</v>
      </c>
      <c r="F351" s="108" t="s">
        <v>343</v>
      </c>
      <c r="G351" s="47"/>
      <c r="H351" s="47"/>
      <c r="I351" s="47"/>
      <c r="J351" s="36">
        <f>SUBTOTAL(9,G351:I351)</f>
        <v>0</v>
      </c>
      <c r="K351" s="79">
        <f>_xlfn.IFERROR(J351/$J$19*100,"0.00")</f>
        <v>0</v>
      </c>
    </row>
    <row r="352" spans="1:11" ht="12.75">
      <c r="A352" s="113">
        <v>2</v>
      </c>
      <c r="B352" s="105">
        <v>4</v>
      </c>
      <c r="C352" s="105">
        <v>1</v>
      </c>
      <c r="D352" s="105">
        <v>5</v>
      </c>
      <c r="E352" s="105"/>
      <c r="F352" s="109" t="s">
        <v>344</v>
      </c>
      <c r="G352" s="57">
        <f>+G353</f>
        <v>0</v>
      </c>
      <c r="H352" s="57">
        <f>+H353</f>
        <v>0</v>
      </c>
      <c r="I352" s="57">
        <f>+I353</f>
        <v>0</v>
      </c>
      <c r="J352" s="57">
        <f>+J353</f>
        <v>0</v>
      </c>
      <c r="K352" s="88">
        <f>+K353</f>
        <v>0</v>
      </c>
    </row>
    <row r="353" spans="1:11" ht="12.75">
      <c r="A353" s="106">
        <v>2</v>
      </c>
      <c r="B353" s="107">
        <v>4</v>
      </c>
      <c r="C353" s="107">
        <v>1</v>
      </c>
      <c r="D353" s="107">
        <v>5</v>
      </c>
      <c r="E353" s="107" t="s">
        <v>268</v>
      </c>
      <c r="F353" s="108" t="s">
        <v>344</v>
      </c>
      <c r="G353" s="47"/>
      <c r="H353" s="47"/>
      <c r="I353" s="47"/>
      <c r="J353" s="36">
        <f>SUBTOTAL(9,G353:I353)</f>
        <v>0</v>
      </c>
      <c r="K353" s="79">
        <f>_xlfn.IFERROR(J353/$J$19*100,"0.00")</f>
        <v>0</v>
      </c>
    </row>
    <row r="354" spans="1:11" ht="12.75">
      <c r="A354" s="104">
        <v>2</v>
      </c>
      <c r="B354" s="105">
        <v>4</v>
      </c>
      <c r="C354" s="105">
        <v>1</v>
      </c>
      <c r="D354" s="105">
        <v>6</v>
      </c>
      <c r="E354" s="107"/>
      <c r="F354" s="109" t="s">
        <v>345</v>
      </c>
      <c r="G354" s="52">
        <f>+G355</f>
        <v>0</v>
      </c>
      <c r="H354" s="52">
        <f>+H355</f>
        <v>0</v>
      </c>
      <c r="I354" s="52">
        <f>+I355</f>
        <v>0</v>
      </c>
      <c r="J354" s="52">
        <f>+J355</f>
        <v>0</v>
      </c>
      <c r="K354" s="89">
        <f>+K355</f>
        <v>0</v>
      </c>
    </row>
    <row r="355" spans="1:11" ht="12.75">
      <c r="A355" s="106">
        <v>2</v>
      </c>
      <c r="B355" s="107">
        <v>4</v>
      </c>
      <c r="C355" s="107">
        <v>1</v>
      </c>
      <c r="D355" s="107">
        <v>6</v>
      </c>
      <c r="E355" s="107" t="s">
        <v>268</v>
      </c>
      <c r="F355" s="108" t="s">
        <v>346</v>
      </c>
      <c r="G355" s="47"/>
      <c r="H355" s="47"/>
      <c r="I355" s="47"/>
      <c r="J355" s="36">
        <f>SUBTOTAL(9,G355:I355)</f>
        <v>0</v>
      </c>
      <c r="K355" s="79">
        <f>_xlfn.IFERROR(J355/$J$19*100,"0.00")</f>
        <v>0</v>
      </c>
    </row>
    <row r="356" spans="1:11" ht="12.75">
      <c r="A356" s="101">
        <v>2</v>
      </c>
      <c r="B356" s="102">
        <v>4</v>
      </c>
      <c r="C356" s="102">
        <v>2</v>
      </c>
      <c r="D356" s="102"/>
      <c r="E356" s="102"/>
      <c r="F356" s="103" t="s">
        <v>347</v>
      </c>
      <c r="G356" s="59">
        <f>+G357+G359+G363</f>
        <v>0</v>
      </c>
      <c r="H356" s="59">
        <f>+H357+H359+H363</f>
        <v>0</v>
      </c>
      <c r="I356" s="59">
        <f>+I357+I359+I363</f>
        <v>0</v>
      </c>
      <c r="J356" s="59">
        <f>+J357+J359+J363</f>
        <v>0</v>
      </c>
      <c r="K356" s="87">
        <f>+K357+K359+K363</f>
        <v>0</v>
      </c>
    </row>
    <row r="357" spans="1:11" ht="12.75">
      <c r="A357" s="104">
        <v>2</v>
      </c>
      <c r="B357" s="105">
        <v>4</v>
      </c>
      <c r="C357" s="105">
        <v>2</v>
      </c>
      <c r="D357" s="105">
        <v>1</v>
      </c>
      <c r="E357" s="107"/>
      <c r="F357" s="104" t="s">
        <v>348</v>
      </c>
      <c r="G357" s="52">
        <f>+G358</f>
        <v>0</v>
      </c>
      <c r="H357" s="52">
        <f>+H358</f>
        <v>0</v>
      </c>
      <c r="I357" s="52">
        <f>+I358</f>
        <v>0</v>
      </c>
      <c r="J357" s="52">
        <f>+J358</f>
        <v>0</v>
      </c>
      <c r="K357" s="89">
        <f>+K358</f>
        <v>0</v>
      </c>
    </row>
    <row r="358" spans="1:11" ht="12.75">
      <c r="A358" s="114">
        <v>2</v>
      </c>
      <c r="B358" s="107">
        <v>4</v>
      </c>
      <c r="C358" s="107">
        <v>2</v>
      </c>
      <c r="D358" s="107">
        <v>1</v>
      </c>
      <c r="E358" s="107" t="s">
        <v>268</v>
      </c>
      <c r="F358" s="108" t="s">
        <v>349</v>
      </c>
      <c r="G358" s="47"/>
      <c r="H358" s="47"/>
      <c r="I358" s="47"/>
      <c r="J358" s="36">
        <f>SUBTOTAL(9,G358:I358)</f>
        <v>0</v>
      </c>
      <c r="K358" s="79">
        <f>_xlfn.IFERROR(J358/$J$19*100,"0.00")</f>
        <v>0</v>
      </c>
    </row>
    <row r="359" spans="1:11" ht="22.5">
      <c r="A359" s="104">
        <v>2</v>
      </c>
      <c r="B359" s="105">
        <v>4</v>
      </c>
      <c r="C359" s="105">
        <v>2</v>
      </c>
      <c r="D359" s="105">
        <v>2</v>
      </c>
      <c r="E359" s="107"/>
      <c r="F359" s="109" t="s">
        <v>350</v>
      </c>
      <c r="G359" s="57">
        <f>+G360+G361+G362</f>
        <v>0</v>
      </c>
      <c r="H359" s="57">
        <f>+H360+H361+H362</f>
        <v>0</v>
      </c>
      <c r="I359" s="57">
        <f>+I360+I361+I362</f>
        <v>0</v>
      </c>
      <c r="J359" s="57">
        <f>+J360+J361+J362</f>
        <v>0</v>
      </c>
      <c r="K359" s="88">
        <f>+K360+K361+K362</f>
        <v>0</v>
      </c>
    </row>
    <row r="360" spans="1:11" ht="22.5">
      <c r="A360" s="114">
        <v>2</v>
      </c>
      <c r="B360" s="107">
        <v>4</v>
      </c>
      <c r="C360" s="107">
        <v>2</v>
      </c>
      <c r="D360" s="107">
        <v>2</v>
      </c>
      <c r="E360" s="107" t="s">
        <v>268</v>
      </c>
      <c r="F360" s="108" t="s">
        <v>351</v>
      </c>
      <c r="G360" s="47"/>
      <c r="H360" s="47"/>
      <c r="I360" s="47"/>
      <c r="J360" s="36">
        <f>SUBTOTAL(9,G360:I360)</f>
        <v>0</v>
      </c>
      <c r="K360" s="79">
        <f>_xlfn.IFERROR(J360/$J$19*100,"0.00")</f>
        <v>0</v>
      </c>
    </row>
    <row r="361" spans="1:11" ht="22.5">
      <c r="A361" s="114">
        <v>2</v>
      </c>
      <c r="B361" s="107">
        <v>4</v>
      </c>
      <c r="C361" s="107">
        <v>2</v>
      </c>
      <c r="D361" s="107">
        <v>2</v>
      </c>
      <c r="E361" s="107" t="s">
        <v>269</v>
      </c>
      <c r="F361" s="108" t="s">
        <v>352</v>
      </c>
      <c r="G361" s="47"/>
      <c r="H361" s="47"/>
      <c r="I361" s="47"/>
      <c r="J361" s="36">
        <f>SUBTOTAL(9,G361:I361)</f>
        <v>0</v>
      </c>
      <c r="K361" s="79">
        <f>_xlfn.IFERROR(J361/$J$19*100,"0.00")</f>
        <v>0</v>
      </c>
    </row>
    <row r="362" spans="1:11" ht="22.5">
      <c r="A362" s="114">
        <v>2</v>
      </c>
      <c r="B362" s="107">
        <v>4</v>
      </c>
      <c r="C362" s="107">
        <v>2</v>
      </c>
      <c r="D362" s="107">
        <v>2</v>
      </c>
      <c r="E362" s="107" t="s">
        <v>270</v>
      </c>
      <c r="F362" s="108" t="s">
        <v>353</v>
      </c>
      <c r="G362" s="47"/>
      <c r="H362" s="47"/>
      <c r="I362" s="47"/>
      <c r="J362" s="36">
        <f>SUBTOTAL(9,G362:I362)</f>
        <v>0</v>
      </c>
      <c r="K362" s="79">
        <f>_xlfn.IFERROR(J362/$J$19*100,"0.00")</f>
        <v>0</v>
      </c>
    </row>
    <row r="363" spans="1:11" ht="12.75">
      <c r="A363" s="104">
        <v>2</v>
      </c>
      <c r="B363" s="105">
        <v>4</v>
      </c>
      <c r="C363" s="105">
        <v>2</v>
      </c>
      <c r="D363" s="105">
        <v>3</v>
      </c>
      <c r="E363" s="105"/>
      <c r="F363" s="109" t="s">
        <v>354</v>
      </c>
      <c r="G363" s="47">
        <f>G364+G365+G366</f>
        <v>0</v>
      </c>
      <c r="H363" s="47">
        <f>H364+H365+H366</f>
        <v>0</v>
      </c>
      <c r="I363" s="47">
        <f>I364+I365+I366</f>
        <v>0</v>
      </c>
      <c r="J363" s="47">
        <f>J364+J365+J366</f>
        <v>0</v>
      </c>
      <c r="K363" s="90">
        <f>K364+K365+K366</f>
        <v>0</v>
      </c>
    </row>
    <row r="364" spans="1:11" ht="22.5">
      <c r="A364" s="114">
        <v>2</v>
      </c>
      <c r="B364" s="107">
        <v>4</v>
      </c>
      <c r="C364" s="107">
        <v>2</v>
      </c>
      <c r="D364" s="107">
        <v>3</v>
      </c>
      <c r="E364" s="107" t="s">
        <v>268</v>
      </c>
      <c r="F364" s="108" t="s">
        <v>355</v>
      </c>
      <c r="G364" s="36"/>
      <c r="H364" s="36"/>
      <c r="I364" s="36"/>
      <c r="J364" s="36">
        <f>SUBTOTAL(9,G364:I364)</f>
        <v>0</v>
      </c>
      <c r="K364" s="79">
        <f>_xlfn.IFERROR(J364/$J$19*100,"0.00")</f>
        <v>0</v>
      </c>
    </row>
    <row r="365" spans="1:11" ht="12.75">
      <c r="A365" s="114">
        <v>2</v>
      </c>
      <c r="B365" s="107">
        <v>4</v>
      </c>
      <c r="C365" s="107">
        <v>2</v>
      </c>
      <c r="D365" s="107">
        <v>3</v>
      </c>
      <c r="E365" s="107" t="s">
        <v>269</v>
      </c>
      <c r="F365" s="108" t="s">
        <v>356</v>
      </c>
      <c r="G365" s="36"/>
      <c r="H365" s="36"/>
      <c r="I365" s="36"/>
      <c r="J365" s="36">
        <f>SUBTOTAL(9,G365:I365)</f>
        <v>0</v>
      </c>
      <c r="K365" s="79">
        <f>_xlfn.IFERROR(J365/$J$19*100,"0.00")</f>
        <v>0</v>
      </c>
    </row>
    <row r="366" spans="1:11" ht="22.5">
      <c r="A366" s="114">
        <v>2</v>
      </c>
      <c r="B366" s="107">
        <v>4</v>
      </c>
      <c r="C366" s="107">
        <v>2</v>
      </c>
      <c r="D366" s="107">
        <v>3</v>
      </c>
      <c r="E366" s="107" t="s">
        <v>270</v>
      </c>
      <c r="F366" s="108" t="s">
        <v>357</v>
      </c>
      <c r="G366" s="36"/>
      <c r="H366" s="36"/>
      <c r="I366" s="36"/>
      <c r="J366" s="36">
        <f>SUBTOTAL(9,G366:I366)</f>
        <v>0</v>
      </c>
      <c r="K366" s="79">
        <f>_xlfn.IFERROR(J366/$J$19*100,"0.00")</f>
        <v>0</v>
      </c>
    </row>
    <row r="367" spans="1:11" ht="12.75">
      <c r="A367" s="101">
        <v>2</v>
      </c>
      <c r="B367" s="102">
        <v>4</v>
      </c>
      <c r="C367" s="102">
        <v>4</v>
      </c>
      <c r="D367" s="102"/>
      <c r="E367" s="102"/>
      <c r="F367" s="103" t="s">
        <v>358</v>
      </c>
      <c r="G367" s="59">
        <f>+G368</f>
        <v>0</v>
      </c>
      <c r="H367" s="59">
        <f>+H368</f>
        <v>0</v>
      </c>
      <c r="I367" s="59">
        <f>+I368</f>
        <v>0</v>
      </c>
      <c r="J367" s="59">
        <f>+J368</f>
        <v>0</v>
      </c>
      <c r="K367" s="87">
        <f>+K368</f>
        <v>0</v>
      </c>
    </row>
    <row r="368" spans="1:11" ht="12.75">
      <c r="A368" s="104">
        <v>2</v>
      </c>
      <c r="B368" s="105">
        <v>4</v>
      </c>
      <c r="C368" s="105">
        <v>4</v>
      </c>
      <c r="D368" s="105">
        <v>1</v>
      </c>
      <c r="E368" s="105"/>
      <c r="F368" s="109" t="s">
        <v>359</v>
      </c>
      <c r="G368" s="47">
        <f>+G369+G370+G371</f>
        <v>0</v>
      </c>
      <c r="H368" s="47">
        <f>+H369+H370+H371</f>
        <v>0</v>
      </c>
      <c r="I368" s="47">
        <f>+I369+I370+I371</f>
        <v>0</v>
      </c>
      <c r="J368" s="47">
        <f>+J369+J370+J371</f>
        <v>0</v>
      </c>
      <c r="K368" s="90">
        <f>+K369+K370+K371</f>
        <v>0</v>
      </c>
    </row>
    <row r="369" spans="1:11" ht="22.5">
      <c r="A369" s="114">
        <v>2</v>
      </c>
      <c r="B369" s="107">
        <v>4</v>
      </c>
      <c r="C369" s="107">
        <v>4</v>
      </c>
      <c r="D369" s="107">
        <v>1</v>
      </c>
      <c r="E369" s="107" t="s">
        <v>268</v>
      </c>
      <c r="F369" s="108" t="s">
        <v>360</v>
      </c>
      <c r="G369" s="36"/>
      <c r="H369" s="36"/>
      <c r="I369" s="36"/>
      <c r="J369" s="36">
        <f>SUBTOTAL(9,G369:I369)</f>
        <v>0</v>
      </c>
      <c r="K369" s="79">
        <f>_xlfn.IFERROR(J369/$J$19*100,"0.00")</f>
        <v>0</v>
      </c>
    </row>
    <row r="370" spans="1:11" ht="22.5">
      <c r="A370" s="114">
        <v>2</v>
      </c>
      <c r="B370" s="107">
        <v>4</v>
      </c>
      <c r="C370" s="107">
        <v>4</v>
      </c>
      <c r="D370" s="107">
        <v>1</v>
      </c>
      <c r="E370" s="107" t="s">
        <v>269</v>
      </c>
      <c r="F370" s="108" t="s">
        <v>361</v>
      </c>
      <c r="G370" s="36"/>
      <c r="H370" s="36"/>
      <c r="I370" s="36"/>
      <c r="J370" s="36">
        <f>SUBTOTAL(9,G370:I370)</f>
        <v>0</v>
      </c>
      <c r="K370" s="79">
        <f>_xlfn.IFERROR(J370/$J$19*100,"0.00")</f>
        <v>0</v>
      </c>
    </row>
    <row r="371" spans="1:11" ht="22.5">
      <c r="A371" s="114">
        <v>2</v>
      </c>
      <c r="B371" s="107">
        <v>4</v>
      </c>
      <c r="C371" s="107">
        <v>4</v>
      </c>
      <c r="D371" s="107">
        <v>1</v>
      </c>
      <c r="E371" s="107" t="s">
        <v>270</v>
      </c>
      <c r="F371" s="108" t="s">
        <v>362</v>
      </c>
      <c r="G371" s="36"/>
      <c r="H371" s="36"/>
      <c r="I371" s="36"/>
      <c r="J371" s="36">
        <f>SUBTOTAL(9,G371:I371)</f>
        <v>0</v>
      </c>
      <c r="K371" s="79">
        <f>_xlfn.IFERROR(J371/$J$19*100,"0.00")</f>
        <v>0</v>
      </c>
    </row>
    <row r="372" spans="1:11" ht="12.75">
      <c r="A372" s="101">
        <v>2</v>
      </c>
      <c r="B372" s="102">
        <v>4</v>
      </c>
      <c r="C372" s="102">
        <v>6</v>
      </c>
      <c r="D372" s="102"/>
      <c r="E372" s="102"/>
      <c r="F372" s="103" t="s">
        <v>363</v>
      </c>
      <c r="G372" s="59">
        <f>+G373+G375+G377+G379</f>
        <v>0</v>
      </c>
      <c r="H372" s="59">
        <f>+H373+H375+H377+H379</f>
        <v>0</v>
      </c>
      <c r="I372" s="59">
        <f>+I373+I375+I377+I379</f>
        <v>0</v>
      </c>
      <c r="J372" s="59">
        <f>+J373+J375+J377+J379</f>
        <v>0</v>
      </c>
      <c r="K372" s="87">
        <f>+K373+K375+K377+K379</f>
        <v>0</v>
      </c>
    </row>
    <row r="373" spans="1:11" ht="12.75">
      <c r="A373" s="113">
        <v>2</v>
      </c>
      <c r="B373" s="105">
        <v>4</v>
      </c>
      <c r="C373" s="105">
        <v>6</v>
      </c>
      <c r="D373" s="105">
        <v>1</v>
      </c>
      <c r="E373" s="105"/>
      <c r="F373" s="109" t="s">
        <v>364</v>
      </c>
      <c r="G373" s="52">
        <f>+G374</f>
        <v>0</v>
      </c>
      <c r="H373" s="52">
        <f>+H374</f>
        <v>0</v>
      </c>
      <c r="I373" s="52">
        <f>+I374</f>
        <v>0</v>
      </c>
      <c r="J373" s="52">
        <f>+J374</f>
        <v>0</v>
      </c>
      <c r="K373" s="89">
        <f>+K374</f>
        <v>0</v>
      </c>
    </row>
    <row r="374" spans="1:11" ht="12.75">
      <c r="A374" s="106">
        <v>2</v>
      </c>
      <c r="B374" s="107">
        <v>4</v>
      </c>
      <c r="C374" s="107">
        <v>6</v>
      </c>
      <c r="D374" s="107">
        <v>1</v>
      </c>
      <c r="E374" s="107" t="s">
        <v>268</v>
      </c>
      <c r="F374" s="108" t="s">
        <v>364</v>
      </c>
      <c r="G374" s="47"/>
      <c r="H374" s="47"/>
      <c r="I374" s="47"/>
      <c r="J374" s="36">
        <f>SUBTOTAL(9,G374:I374)</f>
        <v>0</v>
      </c>
      <c r="K374" s="79">
        <f>_xlfn.IFERROR(J374/$J$19*100,"0.00")</f>
        <v>0</v>
      </c>
    </row>
    <row r="375" spans="1:11" ht="12.75">
      <c r="A375" s="113">
        <v>2</v>
      </c>
      <c r="B375" s="105">
        <v>4</v>
      </c>
      <c r="C375" s="105">
        <v>6</v>
      </c>
      <c r="D375" s="105">
        <v>2</v>
      </c>
      <c r="E375" s="105"/>
      <c r="F375" s="109" t="s">
        <v>365</v>
      </c>
      <c r="G375" s="57">
        <f>+G376</f>
        <v>0</v>
      </c>
      <c r="H375" s="57">
        <f>+H376</f>
        <v>0</v>
      </c>
      <c r="I375" s="57">
        <f>+I376</f>
        <v>0</v>
      </c>
      <c r="J375" s="57">
        <f>+J376</f>
        <v>0</v>
      </c>
      <c r="K375" s="88">
        <f>+K376</f>
        <v>0</v>
      </c>
    </row>
    <row r="376" spans="1:11" ht="12.75">
      <c r="A376" s="106">
        <v>2</v>
      </c>
      <c r="B376" s="107">
        <v>4</v>
      </c>
      <c r="C376" s="107">
        <v>6</v>
      </c>
      <c r="D376" s="107">
        <v>2</v>
      </c>
      <c r="E376" s="107" t="s">
        <v>268</v>
      </c>
      <c r="F376" s="108" t="s">
        <v>365</v>
      </c>
      <c r="G376" s="47"/>
      <c r="H376" s="47"/>
      <c r="I376" s="47"/>
      <c r="J376" s="36">
        <f>SUBTOTAL(9,G376:I376)</f>
        <v>0</v>
      </c>
      <c r="K376" s="79">
        <f>_xlfn.IFERROR(J376/$J$19*100,"0.00")</f>
        <v>0</v>
      </c>
    </row>
    <row r="377" spans="1:11" ht="12.75">
      <c r="A377" s="113">
        <v>2</v>
      </c>
      <c r="B377" s="105">
        <v>4</v>
      </c>
      <c r="C377" s="105">
        <v>6</v>
      </c>
      <c r="D377" s="105">
        <v>3</v>
      </c>
      <c r="E377" s="107"/>
      <c r="F377" s="109" t="s">
        <v>366</v>
      </c>
      <c r="G377" s="57">
        <f>+G378</f>
        <v>0</v>
      </c>
      <c r="H377" s="57">
        <f>+H378</f>
        <v>0</v>
      </c>
      <c r="I377" s="57">
        <f>+I378</f>
        <v>0</v>
      </c>
      <c r="J377" s="57">
        <f>+J378</f>
        <v>0</v>
      </c>
      <c r="K377" s="88">
        <f>+K378</f>
        <v>0</v>
      </c>
    </row>
    <row r="378" spans="1:11" ht="12.75">
      <c r="A378" s="106">
        <v>2</v>
      </c>
      <c r="B378" s="107">
        <v>4</v>
      </c>
      <c r="C378" s="107">
        <v>6</v>
      </c>
      <c r="D378" s="107">
        <v>3</v>
      </c>
      <c r="E378" s="107" t="s">
        <v>268</v>
      </c>
      <c r="F378" s="108" t="s">
        <v>366</v>
      </c>
      <c r="G378" s="47"/>
      <c r="H378" s="47"/>
      <c r="I378" s="47"/>
      <c r="J378" s="36">
        <f>SUBTOTAL(9,G378:I378)</f>
        <v>0</v>
      </c>
      <c r="K378" s="79">
        <f>_xlfn.IFERROR(J378/$J$19*100,"0.00")</f>
        <v>0</v>
      </c>
    </row>
    <row r="379" spans="1:11" ht="12.75">
      <c r="A379" s="113">
        <v>2</v>
      </c>
      <c r="B379" s="105">
        <v>4</v>
      </c>
      <c r="C379" s="105">
        <v>6</v>
      </c>
      <c r="D379" s="105">
        <v>4</v>
      </c>
      <c r="E379" s="105"/>
      <c r="F379" s="109" t="s">
        <v>367</v>
      </c>
      <c r="G379" s="57">
        <f>+G380</f>
        <v>0</v>
      </c>
      <c r="H379" s="57">
        <f>+H380</f>
        <v>0</v>
      </c>
      <c r="I379" s="57">
        <f>+I380</f>
        <v>0</v>
      </c>
      <c r="J379" s="57">
        <f>+J380</f>
        <v>0</v>
      </c>
      <c r="K379" s="88">
        <f>+K380</f>
        <v>0</v>
      </c>
    </row>
    <row r="380" spans="1:11" ht="12.75">
      <c r="A380" s="106">
        <v>2</v>
      </c>
      <c r="B380" s="107">
        <v>4</v>
      </c>
      <c r="C380" s="107">
        <v>6</v>
      </c>
      <c r="D380" s="107">
        <v>4</v>
      </c>
      <c r="E380" s="107" t="s">
        <v>268</v>
      </c>
      <c r="F380" s="108" t="s">
        <v>367</v>
      </c>
      <c r="G380" s="47"/>
      <c r="H380" s="47"/>
      <c r="I380" s="47"/>
      <c r="J380" s="36">
        <f>SUBTOTAL(9,G380:I380)</f>
        <v>0</v>
      </c>
      <c r="K380" s="79">
        <f>_xlfn.IFERROR(J380/$J$19*100,"0.00")</f>
        <v>0</v>
      </c>
    </row>
    <row r="381" spans="1:11" ht="12.75">
      <c r="A381" s="101">
        <v>2</v>
      </c>
      <c r="B381" s="102">
        <v>4</v>
      </c>
      <c r="C381" s="102">
        <v>7</v>
      </c>
      <c r="D381" s="102"/>
      <c r="E381" s="102"/>
      <c r="F381" s="103" t="s">
        <v>368</v>
      </c>
      <c r="G381" s="59">
        <f>+G382+G384+G386</f>
        <v>0</v>
      </c>
      <c r="H381" s="59">
        <f>+H382+H384+H386</f>
        <v>0</v>
      </c>
      <c r="I381" s="59">
        <f>+I382+I384+I386</f>
        <v>0</v>
      </c>
      <c r="J381" s="59">
        <f>+J382+J384+J386</f>
        <v>0</v>
      </c>
      <c r="K381" s="87">
        <f>+K382+K384+K386</f>
        <v>0</v>
      </c>
    </row>
    <row r="382" spans="1:11" ht="22.5">
      <c r="A382" s="104">
        <v>2</v>
      </c>
      <c r="B382" s="105">
        <v>4</v>
      </c>
      <c r="C382" s="105">
        <v>7</v>
      </c>
      <c r="D382" s="105">
        <v>1</v>
      </c>
      <c r="E382" s="105"/>
      <c r="F382" s="109" t="s">
        <v>369</v>
      </c>
      <c r="G382" s="52">
        <f>+G383</f>
        <v>0</v>
      </c>
      <c r="H382" s="52">
        <f>+H383</f>
        <v>0</v>
      </c>
      <c r="I382" s="52">
        <f>+I383</f>
        <v>0</v>
      </c>
      <c r="J382" s="52">
        <f>+J383</f>
        <v>0</v>
      </c>
      <c r="K382" s="89">
        <f>+K383</f>
        <v>0</v>
      </c>
    </row>
    <row r="383" spans="1:11" ht="12.75">
      <c r="A383" s="106">
        <v>2</v>
      </c>
      <c r="B383" s="107">
        <v>4</v>
      </c>
      <c r="C383" s="107">
        <v>7</v>
      </c>
      <c r="D383" s="107">
        <v>1</v>
      </c>
      <c r="E383" s="107" t="s">
        <v>268</v>
      </c>
      <c r="F383" s="108" t="s">
        <v>370</v>
      </c>
      <c r="G383" s="47"/>
      <c r="H383" s="47"/>
      <c r="I383" s="47"/>
      <c r="J383" s="36">
        <f>SUBTOTAL(9,G383:I383)</f>
        <v>0</v>
      </c>
      <c r="K383" s="79">
        <f>_xlfn.IFERROR(J383/$J$19*100,"0.00")</f>
        <v>0</v>
      </c>
    </row>
    <row r="384" spans="1:11" ht="12.75">
      <c r="A384" s="113">
        <v>2</v>
      </c>
      <c r="B384" s="105">
        <v>4</v>
      </c>
      <c r="C384" s="105">
        <v>7</v>
      </c>
      <c r="D384" s="105">
        <v>2</v>
      </c>
      <c r="E384" s="105"/>
      <c r="F384" s="109" t="s">
        <v>371</v>
      </c>
      <c r="G384" s="57">
        <f>+G385</f>
        <v>0</v>
      </c>
      <c r="H384" s="57">
        <f>+H385</f>
        <v>0</v>
      </c>
      <c r="I384" s="57">
        <f>+I385</f>
        <v>0</v>
      </c>
      <c r="J384" s="57">
        <f>+J385</f>
        <v>0</v>
      </c>
      <c r="K384" s="88">
        <f>+K385</f>
        <v>0</v>
      </c>
    </row>
    <row r="385" spans="1:11" ht="12.75">
      <c r="A385" s="106">
        <v>2</v>
      </c>
      <c r="B385" s="107">
        <v>4</v>
      </c>
      <c r="C385" s="107">
        <v>7</v>
      </c>
      <c r="D385" s="107">
        <v>2</v>
      </c>
      <c r="E385" s="107" t="s">
        <v>268</v>
      </c>
      <c r="F385" s="108" t="s">
        <v>372</v>
      </c>
      <c r="G385" s="47"/>
      <c r="H385" s="47"/>
      <c r="I385" s="47"/>
      <c r="J385" s="36">
        <f>SUBTOTAL(9,G385:I385)</f>
        <v>0</v>
      </c>
      <c r="K385" s="79">
        <f>_xlfn.IFERROR(J385/$J$19*100,"0.00")</f>
        <v>0</v>
      </c>
    </row>
    <row r="386" spans="1:11" ht="12.75">
      <c r="A386" s="113">
        <v>2</v>
      </c>
      <c r="B386" s="105">
        <v>4</v>
      </c>
      <c r="C386" s="105">
        <v>7</v>
      </c>
      <c r="D386" s="105">
        <v>3</v>
      </c>
      <c r="E386" s="105"/>
      <c r="F386" s="109" t="s">
        <v>373</v>
      </c>
      <c r="G386" s="57">
        <f>+G387</f>
        <v>0</v>
      </c>
      <c r="H386" s="57">
        <f>+H387</f>
        <v>0</v>
      </c>
      <c r="I386" s="57">
        <f>+I387</f>
        <v>0</v>
      </c>
      <c r="J386" s="57">
        <f>+J387</f>
        <v>0</v>
      </c>
      <c r="K386" s="88">
        <f>+K387</f>
        <v>0</v>
      </c>
    </row>
    <row r="387" spans="1:11" ht="12.75">
      <c r="A387" s="106">
        <v>2</v>
      </c>
      <c r="B387" s="107">
        <v>4</v>
      </c>
      <c r="C387" s="107">
        <v>7</v>
      </c>
      <c r="D387" s="107">
        <v>3</v>
      </c>
      <c r="E387" s="107" t="s">
        <v>268</v>
      </c>
      <c r="F387" s="108" t="s">
        <v>373</v>
      </c>
      <c r="G387" s="47"/>
      <c r="H387" s="47"/>
      <c r="I387" s="47"/>
      <c r="J387" s="36">
        <f>SUBTOTAL(9,G387:I387)</f>
        <v>0</v>
      </c>
      <c r="K387" s="79">
        <f>_xlfn.IFERROR(J387/$J$19*100,"0.00")</f>
        <v>0</v>
      </c>
    </row>
    <row r="388" spans="1:11" ht="12.75">
      <c r="A388" s="101">
        <v>2</v>
      </c>
      <c r="B388" s="102">
        <v>4</v>
      </c>
      <c r="C388" s="102">
        <v>9</v>
      </c>
      <c r="D388" s="102"/>
      <c r="E388" s="102"/>
      <c r="F388" s="103" t="s">
        <v>374</v>
      </c>
      <c r="G388" s="59">
        <f>+G389+G391+G393+G395</f>
        <v>0</v>
      </c>
      <c r="H388" s="59">
        <f>+H389+H391+H393+H395</f>
        <v>0</v>
      </c>
      <c r="I388" s="59">
        <f>+I389+I391+I393+I395</f>
        <v>0</v>
      </c>
      <c r="J388" s="59">
        <f>+J389+J391+J393+J395</f>
        <v>0</v>
      </c>
      <c r="K388" s="87">
        <f>+K389+K391+K393+K395</f>
        <v>0</v>
      </c>
    </row>
    <row r="389" spans="1:11" ht="12.75">
      <c r="A389" s="113">
        <v>2</v>
      </c>
      <c r="B389" s="105">
        <v>4</v>
      </c>
      <c r="C389" s="105">
        <v>9</v>
      </c>
      <c r="D389" s="105">
        <v>1</v>
      </c>
      <c r="E389" s="105"/>
      <c r="F389" s="109" t="s">
        <v>374</v>
      </c>
      <c r="G389" s="52">
        <f>+G390</f>
        <v>0</v>
      </c>
      <c r="H389" s="52">
        <f>+H390</f>
        <v>0</v>
      </c>
      <c r="I389" s="52">
        <f>+I390</f>
        <v>0</v>
      </c>
      <c r="J389" s="52">
        <f>+J390</f>
        <v>0</v>
      </c>
      <c r="K389" s="89">
        <f>+K390</f>
        <v>0</v>
      </c>
    </row>
    <row r="390" spans="1:11" ht="12.75">
      <c r="A390" s="106">
        <v>2</v>
      </c>
      <c r="B390" s="107">
        <v>4</v>
      </c>
      <c r="C390" s="107">
        <v>9</v>
      </c>
      <c r="D390" s="107">
        <v>1</v>
      </c>
      <c r="E390" s="107" t="s">
        <v>268</v>
      </c>
      <c r="F390" s="108" t="s">
        <v>374</v>
      </c>
      <c r="G390" s="47"/>
      <c r="H390" s="47"/>
      <c r="I390" s="47"/>
      <c r="J390" s="36">
        <f>SUBTOTAL(9,G390:I390)</f>
        <v>0</v>
      </c>
      <c r="K390" s="79">
        <f>_xlfn.IFERROR(J390/$J$19*100,"0.00")</f>
        <v>0</v>
      </c>
    </row>
    <row r="391" spans="1:11" ht="12.75">
      <c r="A391" s="113">
        <v>2</v>
      </c>
      <c r="B391" s="105">
        <v>4</v>
      </c>
      <c r="C391" s="105">
        <v>9</v>
      </c>
      <c r="D391" s="105">
        <v>2</v>
      </c>
      <c r="E391" s="105"/>
      <c r="F391" s="109" t="s">
        <v>375</v>
      </c>
      <c r="G391" s="52">
        <f>+G392</f>
        <v>0</v>
      </c>
      <c r="H391" s="52">
        <f>+H392</f>
        <v>0</v>
      </c>
      <c r="I391" s="52">
        <f>+I392</f>
        <v>0</v>
      </c>
      <c r="J391" s="52">
        <f>+J392</f>
        <v>0</v>
      </c>
      <c r="K391" s="89">
        <f>+K392</f>
        <v>0</v>
      </c>
    </row>
    <row r="392" spans="1:11" ht="12.75">
      <c r="A392" s="106">
        <v>2</v>
      </c>
      <c r="B392" s="107">
        <v>4</v>
      </c>
      <c r="C392" s="107">
        <v>9</v>
      </c>
      <c r="D392" s="107">
        <v>2</v>
      </c>
      <c r="E392" s="107" t="s">
        <v>268</v>
      </c>
      <c r="F392" s="108" t="s">
        <v>375</v>
      </c>
      <c r="G392" s="47"/>
      <c r="H392" s="47"/>
      <c r="I392" s="47"/>
      <c r="J392" s="36">
        <f>SUBTOTAL(9,G392:I392)</f>
        <v>0</v>
      </c>
      <c r="K392" s="79">
        <f>_xlfn.IFERROR(J392/$J$19*100,"0.00")</f>
        <v>0</v>
      </c>
    </row>
    <row r="393" spans="1:11" ht="12.75">
      <c r="A393" s="113">
        <v>2</v>
      </c>
      <c r="B393" s="105">
        <v>4</v>
      </c>
      <c r="C393" s="105">
        <v>9</v>
      </c>
      <c r="D393" s="105">
        <v>3</v>
      </c>
      <c r="E393" s="105"/>
      <c r="F393" s="109" t="s">
        <v>376</v>
      </c>
      <c r="G393" s="52">
        <f>+G394</f>
        <v>0</v>
      </c>
      <c r="H393" s="52">
        <f>+H394</f>
        <v>0</v>
      </c>
      <c r="I393" s="52">
        <f>+I394</f>
        <v>0</v>
      </c>
      <c r="J393" s="52">
        <f>+J394</f>
        <v>0</v>
      </c>
      <c r="K393" s="89">
        <f>+K394</f>
        <v>0</v>
      </c>
    </row>
    <row r="394" spans="1:11" ht="12.75">
      <c r="A394" s="106">
        <v>2</v>
      </c>
      <c r="B394" s="107">
        <v>4</v>
      </c>
      <c r="C394" s="107">
        <v>9</v>
      </c>
      <c r="D394" s="107">
        <v>3</v>
      </c>
      <c r="E394" s="107" t="s">
        <v>268</v>
      </c>
      <c r="F394" s="108" t="s">
        <v>376</v>
      </c>
      <c r="G394" s="47"/>
      <c r="H394" s="47"/>
      <c r="I394" s="47"/>
      <c r="J394" s="36">
        <f>SUBTOTAL(9,G394:I394)</f>
        <v>0</v>
      </c>
      <c r="K394" s="79">
        <f>_xlfn.IFERROR(J394/$J$19*100,"0.00")</f>
        <v>0</v>
      </c>
    </row>
    <row r="395" spans="1:11" ht="12.75">
      <c r="A395" s="113">
        <v>2</v>
      </c>
      <c r="B395" s="105">
        <v>4</v>
      </c>
      <c r="C395" s="105">
        <v>9</v>
      </c>
      <c r="D395" s="105">
        <v>4</v>
      </c>
      <c r="E395" s="105"/>
      <c r="F395" s="109" t="s">
        <v>377</v>
      </c>
      <c r="G395" s="52">
        <f>+G396</f>
        <v>0</v>
      </c>
      <c r="H395" s="52">
        <f>+H396</f>
        <v>0</v>
      </c>
      <c r="I395" s="52">
        <f>+I396</f>
        <v>0</v>
      </c>
      <c r="J395" s="52">
        <f>+J396</f>
        <v>0</v>
      </c>
      <c r="K395" s="89">
        <f>+K396</f>
        <v>0</v>
      </c>
    </row>
    <row r="396" spans="1:11" ht="12.75">
      <c r="A396" s="114">
        <v>2</v>
      </c>
      <c r="B396" s="107">
        <v>4</v>
      </c>
      <c r="C396" s="107">
        <v>9</v>
      </c>
      <c r="D396" s="107">
        <v>4</v>
      </c>
      <c r="E396" s="107" t="s">
        <v>268</v>
      </c>
      <c r="F396" s="108" t="s">
        <v>377</v>
      </c>
      <c r="G396" s="47"/>
      <c r="H396" s="47"/>
      <c r="I396" s="47"/>
      <c r="J396" s="36">
        <f>SUBTOTAL(9,G396:I396)</f>
        <v>0</v>
      </c>
      <c r="K396" s="79">
        <f>_xlfn.IFERROR(J396/$J$19*100,"0.00")</f>
        <v>0</v>
      </c>
    </row>
    <row r="397" spans="1:11" ht="12.75">
      <c r="A397" s="97">
        <v>2</v>
      </c>
      <c r="B397" s="98">
        <v>5</v>
      </c>
      <c r="C397" s="99"/>
      <c r="D397" s="99"/>
      <c r="E397" s="99"/>
      <c r="F397" s="100" t="s">
        <v>378</v>
      </c>
      <c r="G397" s="66">
        <f>+G398+G400+G402</f>
        <v>0</v>
      </c>
      <c r="H397" s="66">
        <f>+H398+H400+H402</f>
        <v>0</v>
      </c>
      <c r="I397" s="66">
        <f>+I398+I400+I402</f>
        <v>0</v>
      </c>
      <c r="J397" s="66">
        <f>+J398+J400+J402</f>
        <v>0</v>
      </c>
      <c r="K397" s="86">
        <f>+K398+K400+K402</f>
        <v>0</v>
      </c>
    </row>
    <row r="398" spans="1:11" ht="12.75">
      <c r="A398" s="101">
        <v>2</v>
      </c>
      <c r="B398" s="102">
        <v>5</v>
      </c>
      <c r="C398" s="102">
        <v>1</v>
      </c>
      <c r="D398" s="102"/>
      <c r="E398" s="102"/>
      <c r="F398" s="103" t="s">
        <v>379</v>
      </c>
      <c r="G398" s="59">
        <f>+G399</f>
        <v>0</v>
      </c>
      <c r="H398" s="59">
        <f>+H399</f>
        <v>0</v>
      </c>
      <c r="I398" s="59">
        <f>+I399</f>
        <v>0</v>
      </c>
      <c r="J398" s="59">
        <f>+J399</f>
        <v>0</v>
      </c>
      <c r="K398" s="87">
        <f>+K399</f>
        <v>0</v>
      </c>
    </row>
    <row r="399" spans="1:11" ht="12.75">
      <c r="A399" s="110">
        <v>2</v>
      </c>
      <c r="B399" s="111">
        <v>5</v>
      </c>
      <c r="C399" s="111">
        <v>1</v>
      </c>
      <c r="D399" s="111">
        <v>1</v>
      </c>
      <c r="E399" s="111" t="s">
        <v>268</v>
      </c>
      <c r="F399" s="112" t="s">
        <v>380</v>
      </c>
      <c r="G399" s="47"/>
      <c r="H399" s="47"/>
      <c r="I399" s="47"/>
      <c r="J399" s="36">
        <f>SUBTOTAL(9,G399:I399)</f>
        <v>0</v>
      </c>
      <c r="K399" s="79">
        <f>_xlfn.IFERROR(J399/$J$19*100,"0.00")</f>
        <v>0</v>
      </c>
    </row>
    <row r="400" spans="1:11" ht="12.75">
      <c r="A400" s="104">
        <v>2</v>
      </c>
      <c r="B400" s="105">
        <v>5</v>
      </c>
      <c r="C400" s="105">
        <v>1</v>
      </c>
      <c r="D400" s="105">
        <v>2</v>
      </c>
      <c r="E400" s="105"/>
      <c r="F400" s="109" t="s">
        <v>381</v>
      </c>
      <c r="G400" s="52">
        <f>+G401</f>
        <v>0</v>
      </c>
      <c r="H400" s="52">
        <f>+H401</f>
        <v>0</v>
      </c>
      <c r="I400" s="52">
        <f>+I401</f>
        <v>0</v>
      </c>
      <c r="J400" s="52">
        <f>+J401</f>
        <v>0</v>
      </c>
      <c r="K400" s="89">
        <f>+K401</f>
        <v>0</v>
      </c>
    </row>
    <row r="401" spans="1:11" ht="12.75">
      <c r="A401" s="114">
        <v>2</v>
      </c>
      <c r="B401" s="107">
        <v>5</v>
      </c>
      <c r="C401" s="107">
        <v>1</v>
      </c>
      <c r="D401" s="107">
        <v>2</v>
      </c>
      <c r="E401" s="107" t="s">
        <v>268</v>
      </c>
      <c r="F401" s="108" t="s">
        <v>381</v>
      </c>
      <c r="G401" s="47"/>
      <c r="H401" s="47"/>
      <c r="I401" s="47"/>
      <c r="J401" s="36">
        <f>SUBTOTAL(9,G401:I401)</f>
        <v>0</v>
      </c>
      <c r="K401" s="79">
        <f>_xlfn.IFERROR(J401/$J$19*100,"0.00")</f>
        <v>0</v>
      </c>
    </row>
    <row r="402" spans="1:11" ht="12.75">
      <c r="A402" s="104">
        <v>2</v>
      </c>
      <c r="B402" s="105">
        <v>5</v>
      </c>
      <c r="C402" s="105">
        <v>1</v>
      </c>
      <c r="D402" s="105">
        <v>3</v>
      </c>
      <c r="E402" s="105"/>
      <c r="F402" s="109" t="s">
        <v>382</v>
      </c>
      <c r="G402" s="57">
        <f>+G403</f>
        <v>0</v>
      </c>
      <c r="H402" s="57">
        <f>+H403</f>
        <v>0</v>
      </c>
      <c r="I402" s="57">
        <f>+I403</f>
        <v>0</v>
      </c>
      <c r="J402" s="57">
        <f>+J403</f>
        <v>0</v>
      </c>
      <c r="K402" s="88">
        <f>+K403</f>
        <v>0</v>
      </c>
    </row>
    <row r="403" spans="1:11" ht="12.75">
      <c r="A403" s="114">
        <v>2</v>
      </c>
      <c r="B403" s="107">
        <v>5</v>
      </c>
      <c r="C403" s="107">
        <v>1</v>
      </c>
      <c r="D403" s="107">
        <v>3</v>
      </c>
      <c r="E403" s="107" t="s">
        <v>268</v>
      </c>
      <c r="F403" s="108" t="s">
        <v>382</v>
      </c>
      <c r="G403" s="47"/>
      <c r="H403" s="47"/>
      <c r="I403" s="47"/>
      <c r="J403" s="36">
        <f>SUBTOTAL(9,G403:I403)</f>
        <v>0</v>
      </c>
      <c r="K403" s="79">
        <f>_xlfn.IFERROR(J403/$J$19*100,"0.00")</f>
        <v>0</v>
      </c>
    </row>
    <row r="404" spans="1:11" ht="12.75">
      <c r="A404" s="62">
        <v>2</v>
      </c>
      <c r="B404" s="63">
        <v>6</v>
      </c>
      <c r="C404" s="64"/>
      <c r="D404" s="64"/>
      <c r="E404" s="64"/>
      <c r="F404" s="65" t="s">
        <v>214</v>
      </c>
      <c r="G404" s="66">
        <f>+G405+G416+G425+G434+G443+G458+G463+G482</f>
        <v>0</v>
      </c>
      <c r="H404" s="66">
        <f>+H405+H416+H425+H434+H443+H458+H463+H482+H439</f>
        <v>0</v>
      </c>
      <c r="I404" s="66">
        <f>+I405+I416+I425+I434+I443+I458+I463+I482</f>
        <v>0</v>
      </c>
      <c r="J404" s="66">
        <f>+J405+J416+J425+J434+J443+J458+J463+J482+J439</f>
        <v>0</v>
      </c>
      <c r="K404" s="86">
        <f>+K405+K416+K425+K434+K443+K458+K463+K482</f>
        <v>0</v>
      </c>
    </row>
    <row r="405" spans="1:11" ht="12.75">
      <c r="A405" s="60">
        <v>2</v>
      </c>
      <c r="B405" s="58">
        <v>6</v>
      </c>
      <c r="C405" s="58">
        <v>1</v>
      </c>
      <c r="D405" s="58"/>
      <c r="E405" s="58"/>
      <c r="F405" s="61" t="s">
        <v>215</v>
      </c>
      <c r="G405" s="59">
        <f>+G406+G408+G410+G412+G414</f>
        <v>0</v>
      </c>
      <c r="H405" s="59">
        <f>+H406+H408+H410+H412+H414</f>
        <v>0</v>
      </c>
      <c r="I405" s="59">
        <f>+I406+I408+I410+I412+I414</f>
        <v>0</v>
      </c>
      <c r="J405" s="59">
        <f>+J406+J408+J410+J412+J414</f>
        <v>0</v>
      </c>
      <c r="K405" s="87">
        <f>+K406+K408+K410+K412+K414</f>
        <v>0</v>
      </c>
    </row>
    <row r="406" spans="1:11" ht="12.75">
      <c r="A406" s="45">
        <v>2</v>
      </c>
      <c r="B406" s="46">
        <v>6</v>
      </c>
      <c r="C406" s="46">
        <v>1</v>
      </c>
      <c r="D406" s="46">
        <v>1</v>
      </c>
      <c r="E406" s="46"/>
      <c r="F406" s="42" t="s">
        <v>216</v>
      </c>
      <c r="G406" s="52">
        <f>+G407</f>
        <v>0</v>
      </c>
      <c r="H406" s="52">
        <f>+H407</f>
        <v>0</v>
      </c>
      <c r="I406" s="52">
        <f>+I407</f>
        <v>0</v>
      </c>
      <c r="J406" s="52">
        <f>+J407</f>
        <v>0</v>
      </c>
      <c r="K406" s="89">
        <f>+K407</f>
        <v>0</v>
      </c>
    </row>
    <row r="407" spans="1:11" ht="12.75">
      <c r="A407" s="37">
        <v>2</v>
      </c>
      <c r="B407" s="38">
        <v>6</v>
      </c>
      <c r="C407" s="38">
        <v>1</v>
      </c>
      <c r="D407" s="38">
        <v>1</v>
      </c>
      <c r="E407" s="38" t="s">
        <v>268</v>
      </c>
      <c r="F407" s="41" t="s">
        <v>216</v>
      </c>
      <c r="G407" s="47"/>
      <c r="H407" s="47"/>
      <c r="I407" s="47"/>
      <c r="J407" s="36">
        <f>SUBTOTAL(9,G407:I407)</f>
        <v>0</v>
      </c>
      <c r="K407" s="79">
        <f>_xlfn.IFERROR(J407/$J$19*100,"0.00")</f>
        <v>0</v>
      </c>
    </row>
    <row r="408" spans="1:11" ht="12.75">
      <c r="A408" s="45">
        <v>2</v>
      </c>
      <c r="B408" s="46">
        <v>6</v>
      </c>
      <c r="C408" s="46">
        <v>1</v>
      </c>
      <c r="D408" s="46">
        <v>2</v>
      </c>
      <c r="E408" s="46"/>
      <c r="F408" s="42" t="s">
        <v>383</v>
      </c>
      <c r="G408" s="52">
        <f>+G409</f>
        <v>0</v>
      </c>
      <c r="H408" s="52">
        <f>+H409</f>
        <v>0</v>
      </c>
      <c r="I408" s="52">
        <f>+I409</f>
        <v>0</v>
      </c>
      <c r="J408" s="52">
        <f>+J409</f>
        <v>0</v>
      </c>
      <c r="K408" s="89">
        <f>+K409</f>
        <v>0</v>
      </c>
    </row>
    <row r="409" spans="1:11" ht="12.75">
      <c r="A409" s="37">
        <v>2</v>
      </c>
      <c r="B409" s="38">
        <v>6</v>
      </c>
      <c r="C409" s="38">
        <v>1</v>
      </c>
      <c r="D409" s="38">
        <v>2</v>
      </c>
      <c r="E409" s="38" t="s">
        <v>268</v>
      </c>
      <c r="F409" s="41" t="s">
        <v>383</v>
      </c>
      <c r="G409" s="47"/>
      <c r="H409" s="47"/>
      <c r="I409" s="47"/>
      <c r="J409" s="36">
        <f>SUBTOTAL(9,G409:I409)</f>
        <v>0</v>
      </c>
      <c r="K409" s="79">
        <f>_xlfn.IFERROR(J409/$J$19*100,"0.00")</f>
        <v>0</v>
      </c>
    </row>
    <row r="410" spans="1:11" ht="12.75">
      <c r="A410" s="45">
        <v>2</v>
      </c>
      <c r="B410" s="46">
        <v>6</v>
      </c>
      <c r="C410" s="46">
        <v>1</v>
      </c>
      <c r="D410" s="46">
        <v>3</v>
      </c>
      <c r="E410" s="46"/>
      <c r="F410" s="56" t="s">
        <v>384</v>
      </c>
      <c r="G410" s="52">
        <f>+G411</f>
        <v>0</v>
      </c>
      <c r="H410" s="52">
        <f>+H411</f>
        <v>0</v>
      </c>
      <c r="I410" s="52">
        <f>+I411</f>
        <v>0</v>
      </c>
      <c r="J410" s="52">
        <f>+J411</f>
        <v>0</v>
      </c>
      <c r="K410" s="89">
        <f>+K411</f>
        <v>0</v>
      </c>
    </row>
    <row r="411" spans="1:11" ht="12.75">
      <c r="A411" s="37">
        <v>2</v>
      </c>
      <c r="B411" s="38">
        <v>6</v>
      </c>
      <c r="C411" s="38">
        <v>1</v>
      </c>
      <c r="D411" s="38">
        <v>3</v>
      </c>
      <c r="E411" s="38" t="s">
        <v>268</v>
      </c>
      <c r="F411" s="41" t="s">
        <v>384</v>
      </c>
      <c r="G411" s="47"/>
      <c r="H411" s="47"/>
      <c r="I411" s="47"/>
      <c r="J411" s="36">
        <f>SUBTOTAL(9,G411:I411)</f>
        <v>0</v>
      </c>
      <c r="K411" s="79">
        <f>_xlfn.IFERROR(J411/$J$19*100,"0.00")</f>
        <v>0</v>
      </c>
    </row>
    <row r="412" spans="1:11" ht="12.75">
      <c r="A412" s="45">
        <v>2</v>
      </c>
      <c r="B412" s="46">
        <v>6</v>
      </c>
      <c r="C412" s="46">
        <v>1</v>
      </c>
      <c r="D412" s="46">
        <v>4</v>
      </c>
      <c r="E412" s="46"/>
      <c r="F412" s="42" t="s">
        <v>385</v>
      </c>
      <c r="G412" s="52">
        <f>+G413</f>
        <v>0</v>
      </c>
      <c r="H412" s="52">
        <f>+H413</f>
        <v>0</v>
      </c>
      <c r="I412" s="52">
        <f>+I413</f>
        <v>0</v>
      </c>
      <c r="J412" s="52">
        <f>+J413</f>
        <v>0</v>
      </c>
      <c r="K412" s="89">
        <f>+K413</f>
        <v>0</v>
      </c>
    </row>
    <row r="413" spans="1:11" ht="12.75">
      <c r="A413" s="37">
        <v>2</v>
      </c>
      <c r="B413" s="38">
        <v>6</v>
      </c>
      <c r="C413" s="38">
        <v>1</v>
      </c>
      <c r="D413" s="38">
        <v>4</v>
      </c>
      <c r="E413" s="38" t="s">
        <v>268</v>
      </c>
      <c r="F413" s="41" t="s">
        <v>385</v>
      </c>
      <c r="G413" s="47"/>
      <c r="H413" s="47"/>
      <c r="I413" s="47"/>
      <c r="J413" s="36">
        <f>SUBTOTAL(9,G413:I413)</f>
        <v>0</v>
      </c>
      <c r="K413" s="79">
        <f>_xlfn.IFERROR(J413/$J$19*100,"0.00")</f>
        <v>0</v>
      </c>
    </row>
    <row r="414" spans="1:11" ht="12.75">
      <c r="A414" s="45">
        <v>2</v>
      </c>
      <c r="B414" s="46">
        <v>6</v>
      </c>
      <c r="C414" s="46">
        <v>1</v>
      </c>
      <c r="D414" s="46">
        <v>9</v>
      </c>
      <c r="E414" s="46"/>
      <c r="F414" s="42" t="s">
        <v>217</v>
      </c>
      <c r="G414" s="52">
        <f>+G415</f>
        <v>0</v>
      </c>
      <c r="H414" s="52">
        <f>+H415</f>
        <v>0</v>
      </c>
      <c r="I414" s="52">
        <f>+I415</f>
        <v>0</v>
      </c>
      <c r="J414" s="52">
        <f>+J415</f>
        <v>0</v>
      </c>
      <c r="K414" s="89">
        <f>+K415</f>
        <v>0</v>
      </c>
    </row>
    <row r="415" spans="1:11" ht="12.75">
      <c r="A415" s="37">
        <v>2</v>
      </c>
      <c r="B415" s="38">
        <v>6</v>
      </c>
      <c r="C415" s="38">
        <v>1</v>
      </c>
      <c r="D415" s="38">
        <v>9</v>
      </c>
      <c r="E415" s="38" t="s">
        <v>268</v>
      </c>
      <c r="F415" s="41" t="s">
        <v>217</v>
      </c>
      <c r="G415" s="47"/>
      <c r="H415" s="47"/>
      <c r="I415" s="47"/>
      <c r="J415" s="36">
        <f>SUBTOTAL(9,G415:I415)</f>
        <v>0</v>
      </c>
      <c r="K415" s="79">
        <f>_xlfn.IFERROR(J415/$J$19*100,"0.00")</f>
        <v>0</v>
      </c>
    </row>
    <row r="416" spans="1:11" ht="12.75">
      <c r="A416" s="60">
        <v>2</v>
      </c>
      <c r="B416" s="58">
        <v>6</v>
      </c>
      <c r="C416" s="58">
        <v>2</v>
      </c>
      <c r="D416" s="58"/>
      <c r="E416" s="58"/>
      <c r="F416" s="61" t="s">
        <v>218</v>
      </c>
      <c r="G416" s="59">
        <f>+G417+G419+G421+G423</f>
        <v>0</v>
      </c>
      <c r="H416" s="59">
        <f>+H417+H419+H421+H423</f>
        <v>0</v>
      </c>
      <c r="I416" s="59">
        <f>+I417+I419+I421+I423</f>
        <v>0</v>
      </c>
      <c r="J416" s="59">
        <f>+J417+J419+J421+J423</f>
        <v>0</v>
      </c>
      <c r="K416" s="87">
        <f>+K417+K419+K421+K423</f>
        <v>0</v>
      </c>
    </row>
    <row r="417" spans="1:11" ht="12.75">
      <c r="A417" s="45">
        <v>2</v>
      </c>
      <c r="B417" s="46">
        <v>6</v>
      </c>
      <c r="C417" s="46">
        <v>2</v>
      </c>
      <c r="D417" s="46">
        <v>1</v>
      </c>
      <c r="E417" s="46"/>
      <c r="F417" s="42" t="s">
        <v>386</v>
      </c>
      <c r="G417" s="52">
        <f>+G418</f>
        <v>0</v>
      </c>
      <c r="H417" s="52">
        <f>+H418</f>
        <v>0</v>
      </c>
      <c r="I417" s="52">
        <f>+I418</f>
        <v>0</v>
      </c>
      <c r="J417" s="52">
        <f>+J418</f>
        <v>0</v>
      </c>
      <c r="K417" s="89">
        <f>+K418</f>
        <v>0</v>
      </c>
    </row>
    <row r="418" spans="1:11" ht="12.75">
      <c r="A418" s="43">
        <v>2</v>
      </c>
      <c r="B418" s="38">
        <v>6</v>
      </c>
      <c r="C418" s="38">
        <v>2</v>
      </c>
      <c r="D418" s="38">
        <v>1</v>
      </c>
      <c r="E418" s="38" t="s">
        <v>268</v>
      </c>
      <c r="F418" s="41" t="s">
        <v>386</v>
      </c>
      <c r="G418" s="47"/>
      <c r="H418" s="47"/>
      <c r="I418" s="47"/>
      <c r="J418" s="36">
        <f>SUBTOTAL(9,G418:I418)</f>
        <v>0</v>
      </c>
      <c r="K418" s="79">
        <f>_xlfn.IFERROR(J418/$J$19*100,"0.00")</f>
        <v>0</v>
      </c>
    </row>
    <row r="419" spans="1:11" ht="12.75">
      <c r="A419" s="48">
        <v>2</v>
      </c>
      <c r="B419" s="46">
        <v>6</v>
      </c>
      <c r="C419" s="46">
        <v>2</v>
      </c>
      <c r="D419" s="46">
        <v>2</v>
      </c>
      <c r="E419" s="46"/>
      <c r="F419" s="56" t="s">
        <v>219</v>
      </c>
      <c r="G419" s="57">
        <f>+G420</f>
        <v>0</v>
      </c>
      <c r="H419" s="57">
        <f>+H420</f>
        <v>0</v>
      </c>
      <c r="I419" s="57">
        <f>+I420</f>
        <v>0</v>
      </c>
      <c r="J419" s="57">
        <f>+J420</f>
        <v>0</v>
      </c>
      <c r="K419" s="88">
        <f>+K420</f>
        <v>0</v>
      </c>
    </row>
    <row r="420" spans="1:11" ht="12.75">
      <c r="A420" s="43">
        <v>2</v>
      </c>
      <c r="B420" s="38">
        <v>6</v>
      </c>
      <c r="C420" s="38">
        <v>2</v>
      </c>
      <c r="D420" s="38">
        <v>2</v>
      </c>
      <c r="E420" s="38" t="s">
        <v>268</v>
      </c>
      <c r="F420" s="41" t="s">
        <v>219</v>
      </c>
      <c r="G420" s="47"/>
      <c r="H420" s="47"/>
      <c r="I420" s="47"/>
      <c r="J420" s="36">
        <f>SUBTOTAL(9,G420:I420)</f>
        <v>0</v>
      </c>
      <c r="K420" s="79">
        <f>_xlfn.IFERROR(J420/$J$19*100,"0.00")</f>
        <v>0</v>
      </c>
    </row>
    <row r="421" spans="1:11" ht="12.75">
      <c r="A421" s="45">
        <v>2</v>
      </c>
      <c r="B421" s="46">
        <v>6</v>
      </c>
      <c r="C421" s="46">
        <v>2</v>
      </c>
      <c r="D421" s="46">
        <v>3</v>
      </c>
      <c r="E421" s="46"/>
      <c r="F421" s="42" t="s">
        <v>220</v>
      </c>
      <c r="G421" s="52">
        <f>+G422</f>
        <v>0</v>
      </c>
      <c r="H421" s="52">
        <f>+H422</f>
        <v>0</v>
      </c>
      <c r="I421" s="52">
        <f>+I422</f>
        <v>0</v>
      </c>
      <c r="J421" s="52">
        <f>+J422</f>
        <v>0</v>
      </c>
      <c r="K421" s="89">
        <f>+K422</f>
        <v>0</v>
      </c>
    </row>
    <row r="422" spans="1:11" ht="12.75">
      <c r="A422" s="43">
        <v>2</v>
      </c>
      <c r="B422" s="38">
        <v>6</v>
      </c>
      <c r="C422" s="38">
        <v>2</v>
      </c>
      <c r="D422" s="38">
        <v>3</v>
      </c>
      <c r="E422" s="38" t="s">
        <v>268</v>
      </c>
      <c r="F422" s="41" t="s">
        <v>220</v>
      </c>
      <c r="G422" s="47"/>
      <c r="H422" s="47"/>
      <c r="I422" s="47"/>
      <c r="J422" s="36">
        <f>SUBTOTAL(9,G422:I422)</f>
        <v>0</v>
      </c>
      <c r="K422" s="79">
        <f>_xlfn.IFERROR(J422/$J$19*100,"0.00")</f>
        <v>0</v>
      </c>
    </row>
    <row r="423" spans="1:11" ht="12.75">
      <c r="A423" s="45">
        <v>2</v>
      </c>
      <c r="B423" s="46">
        <v>6</v>
      </c>
      <c r="C423" s="46">
        <v>2</v>
      </c>
      <c r="D423" s="46">
        <v>4</v>
      </c>
      <c r="E423" s="46"/>
      <c r="F423" s="42" t="s">
        <v>221</v>
      </c>
      <c r="G423" s="52">
        <f>+G424</f>
        <v>0</v>
      </c>
      <c r="H423" s="52">
        <f>+H424</f>
        <v>0</v>
      </c>
      <c r="I423" s="52">
        <f>+I424</f>
        <v>0</v>
      </c>
      <c r="J423" s="52">
        <f>+J424</f>
        <v>0</v>
      </c>
      <c r="K423" s="89">
        <f>+K424</f>
        <v>0</v>
      </c>
    </row>
    <row r="424" spans="1:11" ht="12.75">
      <c r="A424" s="43">
        <v>2</v>
      </c>
      <c r="B424" s="38">
        <v>6</v>
      </c>
      <c r="C424" s="38">
        <v>2</v>
      </c>
      <c r="D424" s="38">
        <v>4</v>
      </c>
      <c r="E424" s="38" t="s">
        <v>268</v>
      </c>
      <c r="F424" s="41" t="s">
        <v>221</v>
      </c>
      <c r="G424" s="47"/>
      <c r="H424" s="47"/>
      <c r="I424" s="47"/>
      <c r="J424" s="36">
        <f>SUBTOTAL(9,G424:I424)</f>
        <v>0</v>
      </c>
      <c r="K424" s="79">
        <f>_xlfn.IFERROR(J424/$J$19*100,"0.00")</f>
        <v>0</v>
      </c>
    </row>
    <row r="425" spans="1:11" ht="12.75">
      <c r="A425" s="60">
        <v>2</v>
      </c>
      <c r="B425" s="58">
        <v>6</v>
      </c>
      <c r="C425" s="58">
        <v>3</v>
      </c>
      <c r="D425" s="58"/>
      <c r="E425" s="58"/>
      <c r="F425" s="61" t="s">
        <v>222</v>
      </c>
      <c r="G425" s="59">
        <f>+G426+G428+G430+G432</f>
        <v>0</v>
      </c>
      <c r="H425" s="59">
        <f>+H426+H428+H430+H432</f>
        <v>0</v>
      </c>
      <c r="I425" s="59">
        <f>+I426+I428+I430+I432</f>
        <v>0</v>
      </c>
      <c r="J425" s="59">
        <f>+J426+J428+J430+J432</f>
        <v>0</v>
      </c>
      <c r="K425" s="87">
        <f>+K426+K428+K430+K432</f>
        <v>0</v>
      </c>
    </row>
    <row r="426" spans="1:11" ht="12.75">
      <c r="A426" s="48">
        <v>2</v>
      </c>
      <c r="B426" s="46">
        <v>6</v>
      </c>
      <c r="C426" s="46">
        <v>3</v>
      </c>
      <c r="D426" s="46">
        <v>1</v>
      </c>
      <c r="E426" s="46"/>
      <c r="F426" s="56" t="s">
        <v>223</v>
      </c>
      <c r="G426" s="52">
        <f>+G427</f>
        <v>0</v>
      </c>
      <c r="H426" s="52">
        <f>+H427</f>
        <v>0</v>
      </c>
      <c r="I426" s="52">
        <f>+I427</f>
        <v>0</v>
      </c>
      <c r="J426" s="52">
        <f>+J427</f>
        <v>0</v>
      </c>
      <c r="K426" s="89">
        <f>+K427</f>
        <v>0</v>
      </c>
    </row>
    <row r="427" spans="1:11" ht="12.75">
      <c r="A427" s="37">
        <v>2</v>
      </c>
      <c r="B427" s="38">
        <v>6</v>
      </c>
      <c r="C427" s="38">
        <v>3</v>
      </c>
      <c r="D427" s="38">
        <v>1</v>
      </c>
      <c r="E427" s="38" t="s">
        <v>268</v>
      </c>
      <c r="F427" s="35" t="s">
        <v>223</v>
      </c>
      <c r="G427" s="47"/>
      <c r="H427" s="47"/>
      <c r="I427" s="47"/>
      <c r="J427" s="36">
        <f>SUBTOTAL(9,G427:I427)</f>
        <v>0</v>
      </c>
      <c r="K427" s="79">
        <f>_xlfn.IFERROR(J427/$J$19*100,"0.00")</f>
        <v>0</v>
      </c>
    </row>
    <row r="428" spans="1:11" ht="12.75">
      <c r="A428" s="45">
        <v>2</v>
      </c>
      <c r="B428" s="46">
        <v>6</v>
      </c>
      <c r="C428" s="46">
        <v>3</v>
      </c>
      <c r="D428" s="46">
        <v>2</v>
      </c>
      <c r="E428" s="46"/>
      <c r="F428" s="42" t="s">
        <v>224</v>
      </c>
      <c r="G428" s="52">
        <f>+G429</f>
        <v>0</v>
      </c>
      <c r="H428" s="52">
        <f>+H429</f>
        <v>0</v>
      </c>
      <c r="I428" s="52">
        <f>+I429</f>
        <v>0</v>
      </c>
      <c r="J428" s="52">
        <f>+J429</f>
        <v>0</v>
      </c>
      <c r="K428" s="89">
        <f>+K429</f>
        <v>0</v>
      </c>
    </row>
    <row r="429" spans="1:11" ht="12.75">
      <c r="A429" s="43">
        <v>2</v>
      </c>
      <c r="B429" s="38">
        <v>6</v>
      </c>
      <c r="C429" s="38">
        <v>3</v>
      </c>
      <c r="D429" s="38">
        <v>2</v>
      </c>
      <c r="E429" s="38" t="s">
        <v>268</v>
      </c>
      <c r="F429" s="41" t="s">
        <v>224</v>
      </c>
      <c r="G429" s="47"/>
      <c r="H429" s="47"/>
      <c r="I429" s="47"/>
      <c r="J429" s="36">
        <f>SUBTOTAL(9,G429:I429)</f>
        <v>0</v>
      </c>
      <c r="K429" s="79">
        <f>_xlfn.IFERROR(J429/$J$19*100,"0.00")</f>
        <v>0</v>
      </c>
    </row>
    <row r="430" spans="1:11" ht="12.75">
      <c r="A430" s="45">
        <v>2</v>
      </c>
      <c r="B430" s="46">
        <v>6</v>
      </c>
      <c r="C430" s="46">
        <v>3</v>
      </c>
      <c r="D430" s="46">
        <v>3</v>
      </c>
      <c r="E430" s="46"/>
      <c r="F430" s="42" t="s">
        <v>225</v>
      </c>
      <c r="G430" s="52">
        <f>+G431</f>
        <v>0</v>
      </c>
      <c r="H430" s="52">
        <f>+H431</f>
        <v>0</v>
      </c>
      <c r="I430" s="52">
        <f>+I431</f>
        <v>0</v>
      </c>
      <c r="J430" s="52">
        <f>+J431</f>
        <v>0</v>
      </c>
      <c r="K430" s="89">
        <f>+K431</f>
        <v>0</v>
      </c>
    </row>
    <row r="431" spans="1:11" ht="12.75">
      <c r="A431" s="43">
        <v>2</v>
      </c>
      <c r="B431" s="38">
        <v>6</v>
      </c>
      <c r="C431" s="38">
        <v>3</v>
      </c>
      <c r="D431" s="38">
        <v>3</v>
      </c>
      <c r="E431" s="38" t="s">
        <v>268</v>
      </c>
      <c r="F431" s="41" t="s">
        <v>225</v>
      </c>
      <c r="G431" s="47"/>
      <c r="H431" s="47"/>
      <c r="I431" s="47"/>
      <c r="J431" s="36">
        <f>SUBTOTAL(9,G431:I431)</f>
        <v>0</v>
      </c>
      <c r="K431" s="79">
        <f>_xlfn.IFERROR(J431/$J$19*100,"0.00")</f>
        <v>0</v>
      </c>
    </row>
    <row r="432" spans="1:11" ht="12.75">
      <c r="A432" s="45">
        <v>2</v>
      </c>
      <c r="B432" s="46">
        <v>6</v>
      </c>
      <c r="C432" s="46">
        <v>3</v>
      </c>
      <c r="D432" s="46">
        <v>4</v>
      </c>
      <c r="E432" s="46"/>
      <c r="F432" s="42" t="s">
        <v>226</v>
      </c>
      <c r="G432" s="52">
        <f>+G433</f>
        <v>0</v>
      </c>
      <c r="H432" s="52">
        <f>+H433</f>
        <v>0</v>
      </c>
      <c r="I432" s="52">
        <f>+I433</f>
        <v>0</v>
      </c>
      <c r="J432" s="52">
        <f>+J433</f>
        <v>0</v>
      </c>
      <c r="K432" s="89">
        <f>+K433</f>
        <v>0</v>
      </c>
    </row>
    <row r="433" spans="1:11" ht="12.75">
      <c r="A433" s="43">
        <v>2</v>
      </c>
      <c r="B433" s="38">
        <v>6</v>
      </c>
      <c r="C433" s="38">
        <v>3</v>
      </c>
      <c r="D433" s="38">
        <v>4</v>
      </c>
      <c r="E433" s="38" t="s">
        <v>268</v>
      </c>
      <c r="F433" s="41" t="s">
        <v>226</v>
      </c>
      <c r="G433" s="47"/>
      <c r="H433" s="47"/>
      <c r="I433" s="47"/>
      <c r="J433" s="36">
        <f>SUBTOTAL(9,G433:I433)</f>
        <v>0</v>
      </c>
      <c r="K433" s="79">
        <f>_xlfn.IFERROR(J433/$J$19*100,"0.00")</f>
        <v>0</v>
      </c>
    </row>
    <row r="434" spans="1:11" ht="12.75">
      <c r="A434" s="60">
        <v>2</v>
      </c>
      <c r="B434" s="58">
        <v>6</v>
      </c>
      <c r="C434" s="58">
        <v>4</v>
      </c>
      <c r="D434" s="58"/>
      <c r="E434" s="58"/>
      <c r="F434" s="61" t="s">
        <v>227</v>
      </c>
      <c r="G434" s="59">
        <f>+G435+G437+G441</f>
        <v>0</v>
      </c>
      <c r="H434" s="59">
        <f>+H435+H437+H441</f>
        <v>0</v>
      </c>
      <c r="I434" s="59">
        <f>+I435+I437+I441</f>
        <v>0</v>
      </c>
      <c r="J434" s="59">
        <f>+J435+J437+J441</f>
        <v>0</v>
      </c>
      <c r="K434" s="87">
        <f>+K435+K437+K441</f>
        <v>0</v>
      </c>
    </row>
    <row r="435" spans="1:11" ht="12.75">
      <c r="A435" s="45">
        <v>2</v>
      </c>
      <c r="B435" s="46">
        <v>6</v>
      </c>
      <c r="C435" s="46">
        <v>4</v>
      </c>
      <c r="D435" s="46">
        <v>1</v>
      </c>
      <c r="E435" s="46"/>
      <c r="F435" s="42" t="s">
        <v>228</v>
      </c>
      <c r="G435" s="52">
        <f>+G436</f>
        <v>0</v>
      </c>
      <c r="H435" s="52">
        <f>+H436</f>
        <v>0</v>
      </c>
      <c r="I435" s="52">
        <f>+I436</f>
        <v>0</v>
      </c>
      <c r="J435" s="52">
        <f>+J436</f>
        <v>0</v>
      </c>
      <c r="K435" s="89">
        <f>+K436</f>
        <v>0</v>
      </c>
    </row>
    <row r="436" spans="1:11" ht="12.75">
      <c r="A436" s="43">
        <v>2</v>
      </c>
      <c r="B436" s="38">
        <v>6</v>
      </c>
      <c r="C436" s="38">
        <v>4</v>
      </c>
      <c r="D436" s="38">
        <v>1</v>
      </c>
      <c r="E436" s="38" t="s">
        <v>268</v>
      </c>
      <c r="F436" s="41" t="s">
        <v>228</v>
      </c>
      <c r="G436" s="47"/>
      <c r="H436" s="47"/>
      <c r="I436" s="47"/>
      <c r="J436" s="36">
        <f>SUBTOTAL(9,G436:I436)</f>
        <v>0</v>
      </c>
      <c r="K436" s="79">
        <f>_xlfn.IFERROR(J436/$J$19*100,"0.00")</f>
        <v>0</v>
      </c>
    </row>
    <row r="437" spans="1:11" ht="12.75">
      <c r="A437" s="45">
        <v>2</v>
      </c>
      <c r="B437" s="46">
        <v>6</v>
      </c>
      <c r="C437" s="46">
        <v>4</v>
      </c>
      <c r="D437" s="46">
        <v>2</v>
      </c>
      <c r="E437" s="46"/>
      <c r="F437" s="42" t="s">
        <v>229</v>
      </c>
      <c r="G437" s="52">
        <f>+G438</f>
        <v>0</v>
      </c>
      <c r="H437" s="52">
        <f>+H438</f>
        <v>0</v>
      </c>
      <c r="I437" s="52">
        <f>+I438</f>
        <v>0</v>
      </c>
      <c r="J437" s="52">
        <f>+J438</f>
        <v>0</v>
      </c>
      <c r="K437" s="89">
        <f>+K438</f>
        <v>0</v>
      </c>
    </row>
    <row r="438" spans="1:11" ht="12.75">
      <c r="A438" s="43">
        <v>2</v>
      </c>
      <c r="B438" s="38">
        <v>6</v>
      </c>
      <c r="C438" s="38">
        <v>4</v>
      </c>
      <c r="D438" s="38">
        <v>2</v>
      </c>
      <c r="E438" s="38" t="s">
        <v>268</v>
      </c>
      <c r="F438" s="41" t="s">
        <v>229</v>
      </c>
      <c r="G438" s="47"/>
      <c r="H438" s="47"/>
      <c r="I438" s="47"/>
      <c r="J438" s="36">
        <f>SUBTOTAL(9,G438:I438)</f>
        <v>0</v>
      </c>
      <c r="K438" s="79">
        <f>_xlfn.IFERROR(J438/$J$19*100,"0.00")</f>
        <v>0</v>
      </c>
    </row>
    <row r="439" spans="1:11" ht="12.75">
      <c r="A439" s="45">
        <v>2</v>
      </c>
      <c r="B439" s="46">
        <v>6</v>
      </c>
      <c r="C439" s="46">
        <v>4</v>
      </c>
      <c r="D439" s="46">
        <v>7</v>
      </c>
      <c r="E439" s="46"/>
      <c r="F439" s="42" t="s">
        <v>400</v>
      </c>
      <c r="G439" s="52">
        <f>+G440</f>
        <v>0</v>
      </c>
      <c r="H439" s="52">
        <f>+H440</f>
        <v>0</v>
      </c>
      <c r="I439" s="52">
        <f>+I440</f>
        <v>0</v>
      </c>
      <c r="J439" s="52">
        <f>+J440</f>
        <v>0</v>
      </c>
      <c r="K439" s="89">
        <f>+K440</f>
        <v>0</v>
      </c>
    </row>
    <row r="440" spans="1:11" ht="12.75">
      <c r="A440" s="43">
        <v>2</v>
      </c>
      <c r="B440" s="38">
        <v>6</v>
      </c>
      <c r="C440" s="38">
        <v>4</v>
      </c>
      <c r="D440" s="38">
        <v>7</v>
      </c>
      <c r="E440" s="38" t="s">
        <v>268</v>
      </c>
      <c r="F440" s="41" t="s">
        <v>401</v>
      </c>
      <c r="G440" s="47"/>
      <c r="H440" s="47"/>
      <c r="I440" s="47"/>
      <c r="J440" s="36">
        <f>SUBTOTAL(9,G440:I440)</f>
        <v>0</v>
      </c>
      <c r="K440" s="79">
        <f>_xlfn.IFERROR(J440/$J$19*100,"0.00")</f>
        <v>0</v>
      </c>
    </row>
    <row r="441" spans="1:11" ht="12.75">
      <c r="A441" s="45">
        <v>2</v>
      </c>
      <c r="B441" s="46">
        <v>6</v>
      </c>
      <c r="C441" s="46">
        <v>4</v>
      </c>
      <c r="D441" s="46">
        <v>8</v>
      </c>
      <c r="E441" s="46"/>
      <c r="F441" s="42" t="s">
        <v>230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89">
        <f>+K442</f>
        <v>0</v>
      </c>
    </row>
    <row r="442" spans="1:11" ht="12.75">
      <c r="A442" s="43">
        <v>2</v>
      </c>
      <c r="B442" s="38">
        <v>6</v>
      </c>
      <c r="C442" s="38">
        <v>4</v>
      </c>
      <c r="D442" s="38">
        <v>8</v>
      </c>
      <c r="E442" s="38" t="s">
        <v>268</v>
      </c>
      <c r="F442" s="41" t="s">
        <v>230</v>
      </c>
      <c r="G442" s="47"/>
      <c r="H442" s="47"/>
      <c r="I442" s="47"/>
      <c r="J442" s="36">
        <f>SUBTOTAL(9,G442:I442)</f>
        <v>0</v>
      </c>
      <c r="K442" s="79">
        <f>_xlfn.IFERROR(J442/$J$19*100,"0.00")</f>
        <v>0</v>
      </c>
    </row>
    <row r="443" spans="1:11" ht="12.75">
      <c r="A443" s="60">
        <v>2</v>
      </c>
      <c r="B443" s="58">
        <v>6</v>
      </c>
      <c r="C443" s="58">
        <v>5</v>
      </c>
      <c r="D443" s="58"/>
      <c r="E443" s="58"/>
      <c r="F443" s="61" t="s">
        <v>231</v>
      </c>
      <c r="G443" s="59">
        <f>+G444+G446+G448+G450+G452+G454+G456</f>
        <v>0</v>
      </c>
      <c r="H443" s="59">
        <f>+H444+H446+H448+H450+H452+H454+H456</f>
        <v>0</v>
      </c>
      <c r="I443" s="59">
        <f>+I444+I446+I448+I450+I452+I454+I456</f>
        <v>0</v>
      </c>
      <c r="J443" s="59">
        <f>+J444+J446+J448+J450+J452+J454+J456</f>
        <v>0</v>
      </c>
      <c r="K443" s="87">
        <f>+K444+K446+K448+K450+K452+K454+K456</f>
        <v>0</v>
      </c>
    </row>
    <row r="444" spans="1:11" ht="12.75">
      <c r="A444" s="45">
        <v>2</v>
      </c>
      <c r="B444" s="46">
        <v>6</v>
      </c>
      <c r="C444" s="46">
        <v>5</v>
      </c>
      <c r="D444" s="46">
        <v>2</v>
      </c>
      <c r="E444" s="46"/>
      <c r="F444" s="42" t="s">
        <v>232</v>
      </c>
      <c r="G444" s="52">
        <f>+G445</f>
        <v>0</v>
      </c>
      <c r="H444" s="52">
        <f>+H445</f>
        <v>0</v>
      </c>
      <c r="I444" s="52">
        <f>+I445</f>
        <v>0</v>
      </c>
      <c r="J444" s="52">
        <f>+J445</f>
        <v>0</v>
      </c>
      <c r="K444" s="89">
        <f>+K445</f>
        <v>0</v>
      </c>
    </row>
    <row r="445" spans="1:11" ht="12.75">
      <c r="A445" s="37">
        <v>2</v>
      </c>
      <c r="B445" s="38">
        <v>6</v>
      </c>
      <c r="C445" s="38">
        <v>5</v>
      </c>
      <c r="D445" s="38">
        <v>2</v>
      </c>
      <c r="E445" s="38" t="s">
        <v>268</v>
      </c>
      <c r="F445" s="41" t="s">
        <v>232</v>
      </c>
      <c r="G445" s="47"/>
      <c r="H445" s="47"/>
      <c r="I445" s="47"/>
      <c r="J445" s="36">
        <f>SUBTOTAL(9,G445:I445)</f>
        <v>0</v>
      </c>
      <c r="K445" s="79">
        <f>_xlfn.IFERROR(J445/$J$19*100,"0.00")</f>
        <v>0</v>
      </c>
    </row>
    <row r="446" spans="1:11" ht="12.75">
      <c r="A446" s="45">
        <v>2</v>
      </c>
      <c r="B446" s="46">
        <v>6</v>
      </c>
      <c r="C446" s="46">
        <v>5</v>
      </c>
      <c r="D446" s="46">
        <v>3</v>
      </c>
      <c r="E446" s="46"/>
      <c r="F446" s="42" t="s">
        <v>233</v>
      </c>
      <c r="G446" s="52">
        <f>+G447</f>
        <v>0</v>
      </c>
      <c r="H446" s="52">
        <f>+H447</f>
        <v>0</v>
      </c>
      <c r="I446" s="52">
        <f>+I447</f>
        <v>0</v>
      </c>
      <c r="J446" s="52">
        <f>+J447</f>
        <v>0</v>
      </c>
      <c r="K446" s="89">
        <f>+K447</f>
        <v>0</v>
      </c>
    </row>
    <row r="447" spans="1:11" ht="12.75">
      <c r="A447" s="37">
        <v>2</v>
      </c>
      <c r="B447" s="38">
        <v>6</v>
      </c>
      <c r="C447" s="38">
        <v>5</v>
      </c>
      <c r="D447" s="38">
        <v>3</v>
      </c>
      <c r="E447" s="38" t="s">
        <v>268</v>
      </c>
      <c r="F447" s="41" t="s">
        <v>233</v>
      </c>
      <c r="G447" s="47"/>
      <c r="H447" s="47"/>
      <c r="I447" s="47"/>
      <c r="J447" s="36">
        <f>SUBTOTAL(9,G447:I447)</f>
        <v>0</v>
      </c>
      <c r="K447" s="79">
        <f>_xlfn.IFERROR(J447/$J$19*100,"0.00")</f>
        <v>0</v>
      </c>
    </row>
    <row r="448" spans="1:11" ht="12.75">
      <c r="A448" s="45">
        <v>2</v>
      </c>
      <c r="B448" s="46">
        <v>6</v>
      </c>
      <c r="C448" s="46">
        <v>5</v>
      </c>
      <c r="D448" s="46">
        <v>4</v>
      </c>
      <c r="E448" s="46"/>
      <c r="F448" s="42" t="s">
        <v>234</v>
      </c>
      <c r="G448" s="52">
        <f>+G449</f>
        <v>0</v>
      </c>
      <c r="H448" s="52">
        <f>+H449</f>
        <v>0</v>
      </c>
      <c r="I448" s="52">
        <f>+I449</f>
        <v>0</v>
      </c>
      <c r="J448" s="52">
        <f>+J449</f>
        <v>0</v>
      </c>
      <c r="K448" s="89">
        <f>+K449</f>
        <v>0</v>
      </c>
    </row>
    <row r="449" spans="1:11" ht="12.75">
      <c r="A449" s="37">
        <v>2</v>
      </c>
      <c r="B449" s="38">
        <v>6</v>
      </c>
      <c r="C449" s="38">
        <v>5</v>
      </c>
      <c r="D449" s="38">
        <v>4</v>
      </c>
      <c r="E449" s="38" t="s">
        <v>268</v>
      </c>
      <c r="F449" s="41" t="s">
        <v>234</v>
      </c>
      <c r="G449" s="47"/>
      <c r="H449" s="47"/>
      <c r="I449" s="47"/>
      <c r="J449" s="36">
        <f>SUBTOTAL(9,G449:I449)</f>
        <v>0</v>
      </c>
      <c r="K449" s="79">
        <f>_xlfn.IFERROR(J449/$J$19*100,"0.00")</f>
        <v>0</v>
      </c>
    </row>
    <row r="450" spans="1:11" ht="12.75">
      <c r="A450" s="45">
        <v>2</v>
      </c>
      <c r="B450" s="46">
        <v>6</v>
      </c>
      <c r="C450" s="46">
        <v>5</v>
      </c>
      <c r="D450" s="46">
        <v>5</v>
      </c>
      <c r="E450" s="46"/>
      <c r="F450" s="42" t="s">
        <v>235</v>
      </c>
      <c r="G450" s="52">
        <f>+G451</f>
        <v>0</v>
      </c>
      <c r="H450" s="52">
        <f>+H451</f>
        <v>0</v>
      </c>
      <c r="I450" s="52">
        <f>+I451</f>
        <v>0</v>
      </c>
      <c r="J450" s="52">
        <f>+J451</f>
        <v>0</v>
      </c>
      <c r="K450" s="89">
        <f>+K451</f>
        <v>0</v>
      </c>
    </row>
    <row r="451" spans="1:11" ht="12.75">
      <c r="A451" s="37">
        <v>2</v>
      </c>
      <c r="B451" s="38">
        <v>6</v>
      </c>
      <c r="C451" s="38">
        <v>5</v>
      </c>
      <c r="D451" s="38">
        <v>5</v>
      </c>
      <c r="E451" s="38" t="s">
        <v>268</v>
      </c>
      <c r="F451" s="41" t="s">
        <v>235</v>
      </c>
      <c r="G451" s="47"/>
      <c r="H451" s="47"/>
      <c r="I451" s="47"/>
      <c r="J451" s="36">
        <f>SUBTOTAL(9,G451:I451)</f>
        <v>0</v>
      </c>
      <c r="K451" s="79">
        <f>_xlfn.IFERROR(J451/$J$19*100,"0.00")</f>
        <v>0</v>
      </c>
    </row>
    <row r="452" spans="1:11" ht="12.75">
      <c r="A452" s="45">
        <v>2</v>
      </c>
      <c r="B452" s="46">
        <v>6</v>
      </c>
      <c r="C452" s="46">
        <v>5</v>
      </c>
      <c r="D452" s="46">
        <v>6</v>
      </c>
      <c r="E452" s="46"/>
      <c r="F452" s="42" t="s">
        <v>236</v>
      </c>
      <c r="G452" s="52">
        <f>+G453</f>
        <v>0</v>
      </c>
      <c r="H452" s="52">
        <f>+H453</f>
        <v>0</v>
      </c>
      <c r="I452" s="52">
        <f>+I453</f>
        <v>0</v>
      </c>
      <c r="J452" s="52">
        <f>+J453</f>
        <v>0</v>
      </c>
      <c r="K452" s="89">
        <f>+K453</f>
        <v>0</v>
      </c>
    </row>
    <row r="453" spans="1:11" ht="12.75">
      <c r="A453" s="37">
        <v>2</v>
      </c>
      <c r="B453" s="38">
        <v>6</v>
      </c>
      <c r="C453" s="38">
        <v>5</v>
      </c>
      <c r="D453" s="38">
        <v>6</v>
      </c>
      <c r="E453" s="38" t="s">
        <v>268</v>
      </c>
      <c r="F453" s="41" t="s">
        <v>236</v>
      </c>
      <c r="G453" s="47"/>
      <c r="H453" s="47"/>
      <c r="I453" s="47"/>
      <c r="J453" s="36">
        <f>SUBTOTAL(9,G453:I453)</f>
        <v>0</v>
      </c>
      <c r="K453" s="79">
        <f>_xlfn.IFERROR(J453/$J$19*100,"0.00")</f>
        <v>0</v>
      </c>
    </row>
    <row r="454" spans="1:11" ht="12.75">
      <c r="A454" s="45">
        <v>2</v>
      </c>
      <c r="B454" s="46">
        <v>6</v>
      </c>
      <c r="C454" s="46">
        <v>5</v>
      </c>
      <c r="D454" s="46">
        <v>7</v>
      </c>
      <c r="E454" s="46"/>
      <c r="F454" s="42" t="s">
        <v>237</v>
      </c>
      <c r="G454" s="52">
        <f>+G455</f>
        <v>0</v>
      </c>
      <c r="H454" s="52">
        <f>+H455</f>
        <v>0</v>
      </c>
      <c r="I454" s="52">
        <f>+I455</f>
        <v>0</v>
      </c>
      <c r="J454" s="52">
        <f>+J455</f>
        <v>0</v>
      </c>
      <c r="K454" s="89">
        <f>+K455</f>
        <v>0</v>
      </c>
    </row>
    <row r="455" spans="1:11" ht="12.75">
      <c r="A455" s="37">
        <v>2</v>
      </c>
      <c r="B455" s="38">
        <v>6</v>
      </c>
      <c r="C455" s="38">
        <v>5</v>
      </c>
      <c r="D455" s="38">
        <v>7</v>
      </c>
      <c r="E455" s="38" t="s">
        <v>268</v>
      </c>
      <c r="F455" s="41" t="s">
        <v>237</v>
      </c>
      <c r="G455" s="47"/>
      <c r="H455" s="47"/>
      <c r="I455" s="47"/>
      <c r="J455" s="36">
        <f>SUBTOTAL(9,G455:I455)</f>
        <v>0</v>
      </c>
      <c r="K455" s="79">
        <f>_xlfn.IFERROR(J455/$J$19*100,"0.00")</f>
        <v>0</v>
      </c>
    </row>
    <row r="456" spans="1:11" ht="12.75">
      <c r="A456" s="45">
        <v>2</v>
      </c>
      <c r="B456" s="46">
        <v>6</v>
      </c>
      <c r="C456" s="46">
        <v>5</v>
      </c>
      <c r="D456" s="46">
        <v>8</v>
      </c>
      <c r="E456" s="46"/>
      <c r="F456" s="42" t="s">
        <v>238</v>
      </c>
      <c r="G456" s="52">
        <f>+G457</f>
        <v>0</v>
      </c>
      <c r="H456" s="52">
        <f>+H457</f>
        <v>0</v>
      </c>
      <c r="I456" s="52">
        <f>+I457</f>
        <v>0</v>
      </c>
      <c r="J456" s="52">
        <f>+J457</f>
        <v>0</v>
      </c>
      <c r="K456" s="89">
        <f>+K457</f>
        <v>0</v>
      </c>
    </row>
    <row r="457" spans="1:11" ht="12.75">
      <c r="A457" s="37">
        <v>2</v>
      </c>
      <c r="B457" s="38">
        <v>6</v>
      </c>
      <c r="C457" s="38">
        <v>5</v>
      </c>
      <c r="D457" s="38">
        <v>8</v>
      </c>
      <c r="E457" s="38" t="s">
        <v>268</v>
      </c>
      <c r="F457" s="41" t="s">
        <v>238</v>
      </c>
      <c r="G457" s="47"/>
      <c r="H457" s="47"/>
      <c r="I457" s="47"/>
      <c r="J457" s="36">
        <f>SUBTOTAL(9,G457:I457)</f>
        <v>0</v>
      </c>
      <c r="K457" s="79">
        <f>_xlfn.IFERROR(J457/$J$19*100,"0.00")</f>
        <v>0</v>
      </c>
    </row>
    <row r="458" spans="1:11" ht="12.75">
      <c r="A458" s="60">
        <v>2</v>
      </c>
      <c r="B458" s="58">
        <v>6</v>
      </c>
      <c r="C458" s="58">
        <v>6</v>
      </c>
      <c r="D458" s="58"/>
      <c r="E458" s="58"/>
      <c r="F458" s="61" t="s">
        <v>387</v>
      </c>
      <c r="G458" s="59">
        <f>+G459+G461</f>
        <v>0</v>
      </c>
      <c r="H458" s="59">
        <f>+H459+H461</f>
        <v>0</v>
      </c>
      <c r="I458" s="59">
        <f>+I459+I461</f>
        <v>0</v>
      </c>
      <c r="J458" s="59">
        <f>+J459+J461</f>
        <v>0</v>
      </c>
      <c r="K458" s="87">
        <f>+K459+K461</f>
        <v>0</v>
      </c>
    </row>
    <row r="459" spans="1:11" ht="12.75">
      <c r="A459" s="45">
        <v>2</v>
      </c>
      <c r="B459" s="46">
        <v>6</v>
      </c>
      <c r="C459" s="46">
        <v>6</v>
      </c>
      <c r="D459" s="46">
        <v>1</v>
      </c>
      <c r="E459" s="46"/>
      <c r="F459" s="56" t="s">
        <v>388</v>
      </c>
      <c r="G459" s="57">
        <f>+G460</f>
        <v>0</v>
      </c>
      <c r="H459" s="57">
        <f>+H460</f>
        <v>0</v>
      </c>
      <c r="I459" s="57">
        <f>+I460</f>
        <v>0</v>
      </c>
      <c r="J459" s="57">
        <f>+J460</f>
        <v>0</v>
      </c>
      <c r="K459" s="88">
        <f>+K460</f>
        <v>0</v>
      </c>
    </row>
    <row r="460" spans="1:11" ht="12.75">
      <c r="A460" s="37">
        <v>2</v>
      </c>
      <c r="B460" s="38">
        <v>6</v>
      </c>
      <c r="C460" s="38">
        <v>6</v>
      </c>
      <c r="D460" s="38">
        <v>1</v>
      </c>
      <c r="E460" s="38" t="s">
        <v>268</v>
      </c>
      <c r="F460" s="41" t="s">
        <v>388</v>
      </c>
      <c r="G460" s="47"/>
      <c r="H460" s="47"/>
      <c r="I460" s="47"/>
      <c r="J460" s="36">
        <f>SUBTOTAL(9,G460:I460)</f>
        <v>0</v>
      </c>
      <c r="K460" s="79">
        <f>_xlfn.IFERROR(J460/$J$19*100,"0.00")</f>
        <v>0</v>
      </c>
    </row>
    <row r="461" spans="1:11" ht="12.75">
      <c r="A461" s="45">
        <v>2</v>
      </c>
      <c r="B461" s="46">
        <v>6</v>
      </c>
      <c r="C461" s="46">
        <v>6</v>
      </c>
      <c r="D461" s="46">
        <v>2</v>
      </c>
      <c r="E461" s="46"/>
      <c r="F461" s="56" t="s">
        <v>389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89">
        <f>+K462</f>
        <v>0</v>
      </c>
    </row>
    <row r="462" spans="1:11" ht="12.75">
      <c r="A462" s="37">
        <v>2</v>
      </c>
      <c r="B462" s="38">
        <v>6</v>
      </c>
      <c r="C462" s="38">
        <v>6</v>
      </c>
      <c r="D462" s="38">
        <v>2</v>
      </c>
      <c r="E462" s="38" t="s">
        <v>268</v>
      </c>
      <c r="F462" s="41" t="s">
        <v>389</v>
      </c>
      <c r="G462" s="47"/>
      <c r="H462" s="47"/>
      <c r="I462" s="47"/>
      <c r="J462" s="36">
        <f>SUBTOTAL(9,G462:I462)</f>
        <v>0</v>
      </c>
      <c r="K462" s="79">
        <f>_xlfn.IFERROR(J462/$J$19*100,"0.00")</f>
        <v>0</v>
      </c>
    </row>
    <row r="463" spans="1:11" ht="12.75">
      <c r="A463" s="60">
        <v>2</v>
      </c>
      <c r="B463" s="58">
        <v>6</v>
      </c>
      <c r="C463" s="58">
        <v>8</v>
      </c>
      <c r="D463" s="58"/>
      <c r="E463" s="58"/>
      <c r="F463" s="61" t="s">
        <v>239</v>
      </c>
      <c r="G463" s="59">
        <f>+G464+G466+G469+G471+G473+G475+G480</f>
        <v>0</v>
      </c>
      <c r="H463" s="59">
        <f>+H464+H466+H469+H471+H473+H475+H480</f>
        <v>0</v>
      </c>
      <c r="I463" s="59">
        <f>+I464+I466+I469+I471+I473+I475+I480</f>
        <v>0</v>
      </c>
      <c r="J463" s="59">
        <f>+J464+J466+J469+J471+J473+J475+J480</f>
        <v>0</v>
      </c>
      <c r="K463" s="87">
        <f>+K464+K466+K469+K471+K473+K475+K480</f>
        <v>0</v>
      </c>
    </row>
    <row r="464" spans="1:11" ht="12.75">
      <c r="A464" s="45">
        <v>2</v>
      </c>
      <c r="B464" s="46">
        <v>6</v>
      </c>
      <c r="C464" s="46">
        <v>8</v>
      </c>
      <c r="D464" s="46">
        <v>1</v>
      </c>
      <c r="E464" s="46"/>
      <c r="F464" s="42" t="s">
        <v>240</v>
      </c>
      <c r="G464" s="52">
        <f>+G465</f>
        <v>0</v>
      </c>
      <c r="H464" s="52">
        <f>+H465</f>
        <v>0</v>
      </c>
      <c r="I464" s="52">
        <f>+I465</f>
        <v>0</v>
      </c>
      <c r="J464" s="52">
        <f>+J465</f>
        <v>0</v>
      </c>
      <c r="K464" s="89">
        <f>+K465</f>
        <v>0</v>
      </c>
    </row>
    <row r="465" spans="1:11" ht="12.75">
      <c r="A465" s="37">
        <v>2</v>
      </c>
      <c r="B465" s="38">
        <v>6</v>
      </c>
      <c r="C465" s="38">
        <v>8</v>
      </c>
      <c r="D465" s="38">
        <v>1</v>
      </c>
      <c r="E465" s="38" t="s">
        <v>268</v>
      </c>
      <c r="F465" s="41" t="s">
        <v>240</v>
      </c>
      <c r="G465" s="47"/>
      <c r="H465" s="47"/>
      <c r="I465" s="47"/>
      <c r="J465" s="36">
        <f>SUBTOTAL(9,G465:I465)</f>
        <v>0</v>
      </c>
      <c r="K465" s="79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3</v>
      </c>
      <c r="E466" s="46"/>
      <c r="F466" s="42" t="s">
        <v>241</v>
      </c>
      <c r="G466" s="52">
        <f>+G467+G468</f>
        <v>0</v>
      </c>
      <c r="H466" s="52">
        <f>+H467+H468</f>
        <v>0</v>
      </c>
      <c r="I466" s="52">
        <f>+I467+I468</f>
        <v>0</v>
      </c>
      <c r="J466" s="52">
        <f>+J467+J468</f>
        <v>0</v>
      </c>
      <c r="K466" s="89">
        <f>+K467+K468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3</v>
      </c>
      <c r="E467" s="38" t="s">
        <v>268</v>
      </c>
      <c r="F467" s="41" t="s">
        <v>242</v>
      </c>
      <c r="G467" s="36"/>
      <c r="H467" s="36"/>
      <c r="I467" s="36"/>
      <c r="J467" s="36">
        <f>SUBTOTAL(9,G467:I467)</f>
        <v>0</v>
      </c>
      <c r="K467" s="79">
        <f>_xlfn.IFERROR(J467/$J$19*100,"0.00")</f>
        <v>0</v>
      </c>
    </row>
    <row r="468" spans="1:11" ht="12.75">
      <c r="A468" s="43">
        <v>2</v>
      </c>
      <c r="B468" s="38">
        <v>6</v>
      </c>
      <c r="C468" s="38">
        <v>8</v>
      </c>
      <c r="D468" s="38">
        <v>3</v>
      </c>
      <c r="E468" s="38" t="s">
        <v>269</v>
      </c>
      <c r="F468" s="41" t="s">
        <v>243</v>
      </c>
      <c r="G468" s="47"/>
      <c r="H468" s="47"/>
      <c r="I468" s="47"/>
      <c r="J468" s="36">
        <f>SUBTOTAL(9,G468:I468)</f>
        <v>0</v>
      </c>
      <c r="K468" s="79">
        <f>_xlfn.IFERROR(J468/$J$19*100,"0.00")</f>
        <v>0</v>
      </c>
    </row>
    <row r="469" spans="1:11" ht="12.75">
      <c r="A469" s="45">
        <v>2</v>
      </c>
      <c r="B469" s="46">
        <v>6</v>
      </c>
      <c r="C469" s="46">
        <v>8</v>
      </c>
      <c r="D469" s="46">
        <v>5</v>
      </c>
      <c r="E469" s="46"/>
      <c r="F469" s="42" t="s">
        <v>244</v>
      </c>
      <c r="G469" s="52">
        <f>+G470</f>
        <v>0</v>
      </c>
      <c r="H469" s="52">
        <f>+H470</f>
        <v>0</v>
      </c>
      <c r="I469" s="52">
        <f>+I470</f>
        <v>0</v>
      </c>
      <c r="J469" s="52">
        <f>+J470</f>
        <v>0</v>
      </c>
      <c r="K469" s="89">
        <f>+K470</f>
        <v>0</v>
      </c>
    </row>
    <row r="470" spans="1:11" ht="12.75">
      <c r="A470" s="43">
        <v>2</v>
      </c>
      <c r="B470" s="38">
        <v>6</v>
      </c>
      <c r="C470" s="38">
        <v>8</v>
      </c>
      <c r="D470" s="38">
        <v>5</v>
      </c>
      <c r="E470" s="38" t="s">
        <v>268</v>
      </c>
      <c r="F470" s="41" t="s">
        <v>244</v>
      </c>
      <c r="G470" s="47"/>
      <c r="H470" s="47"/>
      <c r="I470" s="47"/>
      <c r="J470" s="36">
        <f>SUBTOTAL(9,G470:I470)</f>
        <v>0</v>
      </c>
      <c r="K470" s="79">
        <f>_xlfn.IFERROR(J470/$J$19*100,"0.00")</f>
        <v>0</v>
      </c>
    </row>
    <row r="471" spans="1:11" ht="12.75">
      <c r="A471" s="45">
        <v>2</v>
      </c>
      <c r="B471" s="46">
        <v>6</v>
      </c>
      <c r="C471" s="46">
        <v>8</v>
      </c>
      <c r="D471" s="46">
        <v>6</v>
      </c>
      <c r="E471" s="46"/>
      <c r="F471" s="42" t="s">
        <v>245</v>
      </c>
      <c r="G471" s="52">
        <f>+G472</f>
        <v>0</v>
      </c>
      <c r="H471" s="52">
        <f>+H472</f>
        <v>0</v>
      </c>
      <c r="I471" s="52">
        <f>+I472</f>
        <v>0</v>
      </c>
      <c r="J471" s="52">
        <f>+J472</f>
        <v>0</v>
      </c>
      <c r="K471" s="89">
        <f>+K472</f>
        <v>0</v>
      </c>
    </row>
    <row r="472" spans="1:11" ht="12.75">
      <c r="A472" s="43">
        <v>2</v>
      </c>
      <c r="B472" s="38">
        <v>6</v>
      </c>
      <c r="C472" s="38">
        <v>8</v>
      </c>
      <c r="D472" s="38">
        <v>6</v>
      </c>
      <c r="E472" s="38" t="s">
        <v>268</v>
      </c>
      <c r="F472" s="41" t="s">
        <v>245</v>
      </c>
      <c r="G472" s="47"/>
      <c r="H472" s="47"/>
      <c r="I472" s="47"/>
      <c r="J472" s="36">
        <f>SUBTOTAL(9,G472:I472)</f>
        <v>0</v>
      </c>
      <c r="K472" s="79">
        <f>_xlfn.IFERROR(J472/$J$19*100,"0.00")</f>
        <v>0</v>
      </c>
    </row>
    <row r="473" spans="1:11" ht="12.75">
      <c r="A473" s="48">
        <v>2</v>
      </c>
      <c r="B473" s="46">
        <v>6</v>
      </c>
      <c r="C473" s="46">
        <v>8</v>
      </c>
      <c r="D473" s="46">
        <v>7</v>
      </c>
      <c r="E473" s="46"/>
      <c r="F473" s="56" t="s">
        <v>246</v>
      </c>
      <c r="G473" s="52">
        <f>+G474</f>
        <v>0</v>
      </c>
      <c r="H473" s="52">
        <f>+H474</f>
        <v>0</v>
      </c>
      <c r="I473" s="52">
        <f>+I474</f>
        <v>0</v>
      </c>
      <c r="J473" s="52">
        <f>+J474</f>
        <v>0</v>
      </c>
      <c r="K473" s="89">
        <f>+K474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7</v>
      </c>
      <c r="E474" s="38" t="s">
        <v>268</v>
      </c>
      <c r="F474" s="41" t="s">
        <v>246</v>
      </c>
      <c r="G474" s="47"/>
      <c r="H474" s="47"/>
      <c r="I474" s="47"/>
      <c r="J474" s="36">
        <f>SUBTOTAL(9,G474:I474)</f>
        <v>0</v>
      </c>
      <c r="K474" s="79">
        <f>_xlfn.IFERROR(J474/$J$19*100,"0.00")</f>
        <v>0</v>
      </c>
    </row>
    <row r="475" spans="1:11" ht="12.75">
      <c r="A475" s="45">
        <v>2</v>
      </c>
      <c r="B475" s="46">
        <v>6</v>
      </c>
      <c r="C475" s="46">
        <v>8</v>
      </c>
      <c r="D475" s="46">
        <v>8</v>
      </c>
      <c r="E475" s="46"/>
      <c r="F475" s="56" t="s">
        <v>247</v>
      </c>
      <c r="G475" s="52">
        <f>+G476+G477+G478+G479</f>
        <v>0</v>
      </c>
      <c r="H475" s="52">
        <f>+H476+H477+H478+H479</f>
        <v>0</v>
      </c>
      <c r="I475" s="52">
        <f>+I476+I477+I478+I479</f>
        <v>0</v>
      </c>
      <c r="J475" s="52">
        <f>+J476+J477+J478+J479</f>
        <v>0</v>
      </c>
      <c r="K475" s="89">
        <f>+K476+K477+K478+K479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268</v>
      </c>
      <c r="F476" s="41" t="s">
        <v>248</v>
      </c>
      <c r="G476" s="36"/>
      <c r="H476" s="36"/>
      <c r="I476" s="36"/>
      <c r="J476" s="36">
        <f>SUBTOTAL(9,G476:I476)</f>
        <v>0</v>
      </c>
      <c r="K476" s="79">
        <f>_xlfn.IFERROR(J476/$J$19*100,"0.00")</f>
        <v>0</v>
      </c>
    </row>
    <row r="477" spans="1:11" ht="12.75">
      <c r="A477" s="43">
        <v>2</v>
      </c>
      <c r="B477" s="38">
        <v>6</v>
      </c>
      <c r="C477" s="38">
        <v>8</v>
      </c>
      <c r="D477" s="38">
        <v>8</v>
      </c>
      <c r="E477" s="38" t="s">
        <v>269</v>
      </c>
      <c r="F477" s="41" t="s">
        <v>249</v>
      </c>
      <c r="G477" s="36"/>
      <c r="H477" s="36"/>
      <c r="I477" s="36"/>
      <c r="J477" s="36">
        <f>SUBTOTAL(9,G477:I477)</f>
        <v>0</v>
      </c>
      <c r="K477" s="79">
        <f>_xlfn.IFERROR(J477/$J$19*100,"0.00")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8</v>
      </c>
      <c r="E478" s="38" t="s">
        <v>270</v>
      </c>
      <c r="F478" s="41" t="s">
        <v>250</v>
      </c>
      <c r="G478" s="36"/>
      <c r="H478" s="36"/>
      <c r="I478" s="36"/>
      <c r="J478" s="36">
        <f>SUBTOTAL(9,G478:I478)</f>
        <v>0</v>
      </c>
      <c r="K478" s="79">
        <f>_xlfn.IFERROR(J478/$J$19*100,"0.00")</f>
        <v>0</v>
      </c>
    </row>
    <row r="479" spans="1:11" ht="12.75">
      <c r="A479" s="43">
        <v>2</v>
      </c>
      <c r="B479" s="38">
        <v>6</v>
      </c>
      <c r="C479" s="38">
        <v>8</v>
      </c>
      <c r="D479" s="38">
        <v>8</v>
      </c>
      <c r="E479" s="38" t="s">
        <v>271</v>
      </c>
      <c r="F479" s="41" t="s">
        <v>251</v>
      </c>
      <c r="G479" s="47"/>
      <c r="H479" s="47"/>
      <c r="I479" s="47"/>
      <c r="J479" s="36">
        <f>SUBTOTAL(9,G479:I479)</f>
        <v>0</v>
      </c>
      <c r="K479" s="79">
        <f>_xlfn.IFERROR(J479/$J$19*100,"0.00")</f>
        <v>0</v>
      </c>
    </row>
    <row r="480" spans="1:11" ht="12.75">
      <c r="A480" s="45">
        <v>2</v>
      </c>
      <c r="B480" s="46">
        <v>6</v>
      </c>
      <c r="C480" s="46">
        <v>8</v>
      </c>
      <c r="D480" s="46">
        <v>9</v>
      </c>
      <c r="E480" s="46"/>
      <c r="F480" s="56" t="s">
        <v>252</v>
      </c>
      <c r="G480" s="52">
        <f>+G481</f>
        <v>0</v>
      </c>
      <c r="H480" s="52">
        <f>+H481</f>
        <v>0</v>
      </c>
      <c r="I480" s="52">
        <f>+I481</f>
        <v>0</v>
      </c>
      <c r="J480" s="52">
        <f>+J481</f>
        <v>0</v>
      </c>
      <c r="K480" s="89">
        <f>+K481</f>
        <v>0</v>
      </c>
    </row>
    <row r="481" spans="1:11" ht="12.75">
      <c r="A481" s="43">
        <v>2</v>
      </c>
      <c r="B481" s="38">
        <v>6</v>
      </c>
      <c r="C481" s="38">
        <v>8</v>
      </c>
      <c r="D481" s="38">
        <v>9</v>
      </c>
      <c r="E481" s="38" t="s">
        <v>268</v>
      </c>
      <c r="F481" s="41" t="s">
        <v>252</v>
      </c>
      <c r="G481" s="47"/>
      <c r="H481" s="47"/>
      <c r="I481" s="47"/>
      <c r="J481" s="36">
        <f>SUBTOTAL(9,G481:I481)</f>
        <v>0</v>
      </c>
      <c r="K481" s="79">
        <f>_xlfn.IFERROR(J481/$J$19*100,"0.00")</f>
        <v>0</v>
      </c>
    </row>
    <row r="482" spans="1:11" ht="12.75">
      <c r="A482" s="60">
        <v>2</v>
      </c>
      <c r="B482" s="58">
        <v>6</v>
      </c>
      <c r="C482" s="58">
        <v>9</v>
      </c>
      <c r="D482" s="58"/>
      <c r="E482" s="58"/>
      <c r="F482" s="61" t="s">
        <v>390</v>
      </c>
      <c r="G482" s="59">
        <f>+G483+G485+G487</f>
        <v>0</v>
      </c>
      <c r="H482" s="59">
        <f>+H483+H485+H487</f>
        <v>0</v>
      </c>
      <c r="I482" s="59">
        <f>+I483+I485+I487</f>
        <v>0</v>
      </c>
      <c r="J482" s="59">
        <f>+J483+J485+J487</f>
        <v>0</v>
      </c>
      <c r="K482" s="87">
        <f>+K483+K485+K487</f>
        <v>0</v>
      </c>
    </row>
    <row r="483" spans="1:11" ht="12.75">
      <c r="A483" s="48">
        <v>2</v>
      </c>
      <c r="B483" s="46">
        <v>6</v>
      </c>
      <c r="C483" s="46">
        <v>9</v>
      </c>
      <c r="D483" s="46">
        <v>1</v>
      </c>
      <c r="E483" s="46"/>
      <c r="F483" s="56" t="s">
        <v>391</v>
      </c>
      <c r="G483" s="57">
        <f>+G484</f>
        <v>0</v>
      </c>
      <c r="H483" s="57">
        <f>+H484</f>
        <v>0</v>
      </c>
      <c r="I483" s="57">
        <f>+I484</f>
        <v>0</v>
      </c>
      <c r="J483" s="57">
        <f>+J484</f>
        <v>0</v>
      </c>
      <c r="K483" s="88">
        <f>+K484</f>
        <v>0</v>
      </c>
    </row>
    <row r="484" spans="1:11" ht="12.75">
      <c r="A484" s="43">
        <v>2</v>
      </c>
      <c r="B484" s="38">
        <v>6</v>
      </c>
      <c r="C484" s="38">
        <v>9</v>
      </c>
      <c r="D484" s="38">
        <v>1</v>
      </c>
      <c r="E484" s="38" t="s">
        <v>268</v>
      </c>
      <c r="F484" s="41" t="s">
        <v>391</v>
      </c>
      <c r="G484" s="47"/>
      <c r="H484" s="47"/>
      <c r="I484" s="47"/>
      <c r="J484" s="36">
        <f>SUBTOTAL(9,G484:I484)</f>
        <v>0</v>
      </c>
      <c r="K484" s="79">
        <f>_xlfn.IFERROR(J484/$J$19*100,"0.00")</f>
        <v>0</v>
      </c>
    </row>
    <row r="485" spans="1:11" ht="12.75">
      <c r="A485" s="48">
        <v>2</v>
      </c>
      <c r="B485" s="46">
        <v>6</v>
      </c>
      <c r="C485" s="46">
        <v>9</v>
      </c>
      <c r="D485" s="46">
        <v>2</v>
      </c>
      <c r="E485" s="46"/>
      <c r="F485" s="56" t="s">
        <v>392</v>
      </c>
      <c r="G485" s="57">
        <f>+G486</f>
        <v>0</v>
      </c>
      <c r="H485" s="57">
        <f>+H486</f>
        <v>0</v>
      </c>
      <c r="I485" s="57">
        <f>+I486</f>
        <v>0</v>
      </c>
      <c r="J485" s="57">
        <f>+J486</f>
        <v>0</v>
      </c>
      <c r="K485" s="88">
        <f>+K486</f>
        <v>0</v>
      </c>
    </row>
    <row r="486" spans="1:11" ht="12.75">
      <c r="A486" s="43">
        <v>2</v>
      </c>
      <c r="B486" s="38">
        <v>6</v>
      </c>
      <c r="C486" s="38">
        <v>9</v>
      </c>
      <c r="D486" s="38">
        <v>2</v>
      </c>
      <c r="E486" s="38" t="s">
        <v>268</v>
      </c>
      <c r="F486" s="41" t="s">
        <v>392</v>
      </c>
      <c r="G486" s="47"/>
      <c r="H486" s="47"/>
      <c r="I486" s="47"/>
      <c r="J486" s="36">
        <f>SUBTOTAL(9,G486:I486)</f>
        <v>0</v>
      </c>
      <c r="K486" s="79">
        <f>_xlfn.IFERROR(J486/$J$19*100,"0.00")</f>
        <v>0</v>
      </c>
    </row>
    <row r="487" spans="1:11" ht="12.75">
      <c r="A487" s="48">
        <v>2</v>
      </c>
      <c r="B487" s="46">
        <v>6</v>
      </c>
      <c r="C487" s="46">
        <v>9</v>
      </c>
      <c r="D487" s="46">
        <v>9</v>
      </c>
      <c r="E487" s="46"/>
      <c r="F487" s="56" t="s">
        <v>393</v>
      </c>
      <c r="G487" s="57">
        <f>+G488</f>
        <v>0</v>
      </c>
      <c r="H487" s="57">
        <f>+H488</f>
        <v>0</v>
      </c>
      <c r="I487" s="57">
        <f>+I488</f>
        <v>0</v>
      </c>
      <c r="J487" s="57">
        <f>+J488</f>
        <v>0</v>
      </c>
      <c r="K487" s="88">
        <f>+K488</f>
        <v>0</v>
      </c>
    </row>
    <row r="488" spans="1:11" ht="12.75">
      <c r="A488" s="43">
        <v>2</v>
      </c>
      <c r="B488" s="38">
        <v>6</v>
      </c>
      <c r="C488" s="38">
        <v>9</v>
      </c>
      <c r="D488" s="38">
        <v>9</v>
      </c>
      <c r="E488" s="38" t="s">
        <v>268</v>
      </c>
      <c r="F488" s="41" t="s">
        <v>393</v>
      </c>
      <c r="G488" s="47"/>
      <c r="H488" s="47"/>
      <c r="I488" s="47"/>
      <c r="J488" s="36">
        <f>SUBTOTAL(9,G488:I488)</f>
        <v>0</v>
      </c>
      <c r="K488" s="79">
        <f>_xlfn.IFERROR(J488/$J$19*100,"0.00")</f>
        <v>0</v>
      </c>
    </row>
    <row r="489" spans="1:11" ht="12.75">
      <c r="A489" s="62">
        <v>2</v>
      </c>
      <c r="B489" s="63">
        <v>7</v>
      </c>
      <c r="C489" s="64"/>
      <c r="D489" s="64"/>
      <c r="E489" s="64"/>
      <c r="F489" s="65" t="s">
        <v>213</v>
      </c>
      <c r="G489" s="66">
        <f>+G490+G501+G514</f>
        <v>0</v>
      </c>
      <c r="H489" s="66">
        <f>+H490+H501+H514</f>
        <v>0</v>
      </c>
      <c r="I489" s="66">
        <f>+I490+I501+I514</f>
        <v>0</v>
      </c>
      <c r="J489" s="66">
        <f>+J490+J501+J514</f>
        <v>0</v>
      </c>
      <c r="K489" s="86">
        <f>+K490+K501+K514</f>
        <v>0</v>
      </c>
    </row>
    <row r="490" spans="1:11" ht="12.75">
      <c r="A490" s="60">
        <v>2</v>
      </c>
      <c r="B490" s="58">
        <v>7</v>
      </c>
      <c r="C490" s="58">
        <v>1</v>
      </c>
      <c r="D490" s="58"/>
      <c r="E490" s="58"/>
      <c r="F490" s="61" t="s">
        <v>253</v>
      </c>
      <c r="G490" s="59">
        <f>+G491+G493+G495+G497+G499</f>
        <v>0</v>
      </c>
      <c r="H490" s="59">
        <f>+H491+H493+H495+H497+H499</f>
        <v>0</v>
      </c>
      <c r="I490" s="59">
        <f>+I491+I493+I495+I497+I499</f>
        <v>0</v>
      </c>
      <c r="J490" s="59">
        <f>+J491+J493+J495+J497+J499</f>
        <v>0</v>
      </c>
      <c r="K490" s="87">
        <f>+K491+K493+K495+K497+K499</f>
        <v>0</v>
      </c>
    </row>
    <row r="491" spans="1:11" ht="12.75">
      <c r="A491" s="45">
        <v>2</v>
      </c>
      <c r="B491" s="46">
        <v>7</v>
      </c>
      <c r="C491" s="46">
        <v>1</v>
      </c>
      <c r="D491" s="46">
        <v>1</v>
      </c>
      <c r="E491" s="46"/>
      <c r="F491" s="42" t="s">
        <v>254</v>
      </c>
      <c r="G491" s="52">
        <f>+G492</f>
        <v>0</v>
      </c>
      <c r="H491" s="52">
        <f>+H492</f>
        <v>0</v>
      </c>
      <c r="I491" s="52">
        <f>+I492</f>
        <v>0</v>
      </c>
      <c r="J491" s="52">
        <f>+J492</f>
        <v>0</v>
      </c>
      <c r="K491" s="89">
        <f>+K492</f>
        <v>0</v>
      </c>
    </row>
    <row r="492" spans="1:11" ht="12.75">
      <c r="A492" s="43">
        <v>2</v>
      </c>
      <c r="B492" s="38">
        <v>7</v>
      </c>
      <c r="C492" s="38">
        <v>1</v>
      </c>
      <c r="D492" s="38">
        <v>1</v>
      </c>
      <c r="E492" s="38" t="s">
        <v>268</v>
      </c>
      <c r="F492" s="41" t="s">
        <v>254</v>
      </c>
      <c r="G492" s="47"/>
      <c r="H492" s="47"/>
      <c r="I492" s="47"/>
      <c r="J492" s="36">
        <f>SUBTOTAL(9,G492:I492)</f>
        <v>0</v>
      </c>
      <c r="K492" s="79">
        <f>_xlfn.IFERROR(J492/$J$19*100,"0.00")</f>
        <v>0</v>
      </c>
    </row>
    <row r="493" spans="1:11" ht="12.75">
      <c r="A493" s="45">
        <v>2</v>
      </c>
      <c r="B493" s="46">
        <v>7</v>
      </c>
      <c r="C493" s="46">
        <v>1</v>
      </c>
      <c r="D493" s="46">
        <v>2</v>
      </c>
      <c r="E493" s="46"/>
      <c r="F493" s="42" t="s">
        <v>255</v>
      </c>
      <c r="G493" s="52">
        <f>+G494</f>
        <v>0</v>
      </c>
      <c r="H493" s="52">
        <f>+H494</f>
        <v>0</v>
      </c>
      <c r="I493" s="52">
        <f>+I494</f>
        <v>0</v>
      </c>
      <c r="J493" s="52">
        <f>+J494</f>
        <v>0</v>
      </c>
      <c r="K493" s="89">
        <f>+K494</f>
        <v>0</v>
      </c>
    </row>
    <row r="494" spans="1:11" ht="12.75">
      <c r="A494" s="43">
        <v>2</v>
      </c>
      <c r="B494" s="38">
        <v>7</v>
      </c>
      <c r="C494" s="38">
        <v>1</v>
      </c>
      <c r="D494" s="38">
        <v>2</v>
      </c>
      <c r="E494" s="38" t="s">
        <v>268</v>
      </c>
      <c r="F494" s="41" t="s">
        <v>255</v>
      </c>
      <c r="G494" s="47"/>
      <c r="H494" s="47"/>
      <c r="I494" s="47"/>
      <c r="J494" s="36">
        <f>SUBTOTAL(9,G494:I494)</f>
        <v>0</v>
      </c>
      <c r="K494" s="79">
        <f>_xlfn.IFERROR(J494/$J$19*100,"0.00")</f>
        <v>0</v>
      </c>
    </row>
    <row r="495" spans="1:11" ht="12.75">
      <c r="A495" s="45">
        <v>2</v>
      </c>
      <c r="B495" s="46">
        <v>7</v>
      </c>
      <c r="C495" s="46">
        <v>1</v>
      </c>
      <c r="D495" s="46">
        <v>3</v>
      </c>
      <c r="E495" s="46"/>
      <c r="F495" s="42" t="s">
        <v>256</v>
      </c>
      <c r="G495" s="52">
        <f>+G496</f>
        <v>0</v>
      </c>
      <c r="H495" s="52">
        <f>+H496</f>
        <v>0</v>
      </c>
      <c r="I495" s="52">
        <f>+I496</f>
        <v>0</v>
      </c>
      <c r="J495" s="52">
        <f>+J496</f>
        <v>0</v>
      </c>
      <c r="K495" s="89">
        <f>+K496</f>
        <v>0</v>
      </c>
    </row>
    <row r="496" spans="1:11" ht="12.75">
      <c r="A496" s="43">
        <v>2</v>
      </c>
      <c r="B496" s="38">
        <v>7</v>
      </c>
      <c r="C496" s="38">
        <v>1</v>
      </c>
      <c r="D496" s="38">
        <v>3</v>
      </c>
      <c r="E496" s="38" t="s">
        <v>268</v>
      </c>
      <c r="F496" s="41" t="s">
        <v>256</v>
      </c>
      <c r="G496" s="47"/>
      <c r="H496" s="47"/>
      <c r="I496" s="47"/>
      <c r="J496" s="36">
        <f>SUBTOTAL(9,G496:I496)</f>
        <v>0</v>
      </c>
      <c r="K496" s="79">
        <f>_xlfn.IFERROR(J496/$J$19*100,"0.00")</f>
        <v>0</v>
      </c>
    </row>
    <row r="497" spans="1:11" ht="12.75">
      <c r="A497" s="45">
        <v>2</v>
      </c>
      <c r="B497" s="46">
        <v>7</v>
      </c>
      <c r="C497" s="46">
        <v>1</v>
      </c>
      <c r="D497" s="46">
        <v>4</v>
      </c>
      <c r="E497" s="46"/>
      <c r="F497" s="42" t="s">
        <v>257</v>
      </c>
      <c r="G497" s="52">
        <f>+G498</f>
        <v>0</v>
      </c>
      <c r="H497" s="52">
        <f>+H498</f>
        <v>0</v>
      </c>
      <c r="I497" s="52">
        <f>+I498</f>
        <v>0</v>
      </c>
      <c r="J497" s="52">
        <f>+J498</f>
        <v>0</v>
      </c>
      <c r="K497" s="89">
        <f>+K498</f>
        <v>0</v>
      </c>
    </row>
    <row r="498" spans="1:11" ht="12.75">
      <c r="A498" s="43">
        <v>2</v>
      </c>
      <c r="B498" s="38">
        <v>7</v>
      </c>
      <c r="C498" s="38">
        <v>1</v>
      </c>
      <c r="D498" s="38">
        <v>4</v>
      </c>
      <c r="E498" s="38" t="s">
        <v>268</v>
      </c>
      <c r="F498" s="41" t="s">
        <v>257</v>
      </c>
      <c r="G498" s="47"/>
      <c r="H498" s="47"/>
      <c r="I498" s="47"/>
      <c r="J498" s="36">
        <f>SUBTOTAL(9,G498:I498)</f>
        <v>0</v>
      </c>
      <c r="K498" s="79">
        <f>_xlfn.IFERROR(J498/$J$19*100,"0.00")</f>
        <v>0</v>
      </c>
    </row>
    <row r="499" spans="1:11" ht="12.75">
      <c r="A499" s="48">
        <v>2</v>
      </c>
      <c r="B499" s="46">
        <v>7</v>
      </c>
      <c r="C499" s="46">
        <v>1</v>
      </c>
      <c r="D499" s="46">
        <v>5</v>
      </c>
      <c r="E499" s="46"/>
      <c r="F499" s="56" t="s">
        <v>394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89">
        <f>+K500</f>
        <v>0</v>
      </c>
    </row>
    <row r="500" spans="1:11" ht="12.75">
      <c r="A500" s="43">
        <v>2</v>
      </c>
      <c r="B500" s="38">
        <v>7</v>
      </c>
      <c r="C500" s="38">
        <v>1</v>
      </c>
      <c r="D500" s="38">
        <v>5</v>
      </c>
      <c r="E500" s="38" t="s">
        <v>268</v>
      </c>
      <c r="F500" s="41" t="s">
        <v>394</v>
      </c>
      <c r="G500" s="47"/>
      <c r="H500" s="47"/>
      <c r="I500" s="47"/>
      <c r="J500" s="36">
        <f>SUBTOTAL(9,G500:I500)</f>
        <v>0</v>
      </c>
      <c r="K500" s="79">
        <f>_xlfn.IFERROR(J500/$J$19*100,"0.00")</f>
        <v>0</v>
      </c>
    </row>
    <row r="501" spans="1:11" ht="12.75">
      <c r="A501" s="60">
        <v>2</v>
      </c>
      <c r="B501" s="58">
        <v>7</v>
      </c>
      <c r="C501" s="58">
        <v>2</v>
      </c>
      <c r="D501" s="58"/>
      <c r="E501" s="58"/>
      <c r="F501" s="61" t="s">
        <v>258</v>
      </c>
      <c r="G501" s="59">
        <f>+G502+G504+G506+G508+G510+G512</f>
        <v>0</v>
      </c>
      <c r="H501" s="59">
        <f>+H502+H504+H506+H508+H510+H512</f>
        <v>0</v>
      </c>
      <c r="I501" s="59">
        <f>+I502+I504+I506+I508+I510+I512</f>
        <v>0</v>
      </c>
      <c r="J501" s="59">
        <f>+J502+J504+J506+J508+J510+J512</f>
        <v>0</v>
      </c>
      <c r="K501" s="87">
        <f>+K502+K504+K506+K508+K510+K512</f>
        <v>0</v>
      </c>
    </row>
    <row r="502" spans="1:11" ht="12.75">
      <c r="A502" s="45">
        <v>2</v>
      </c>
      <c r="B502" s="46">
        <v>7</v>
      </c>
      <c r="C502" s="46">
        <v>2</v>
      </c>
      <c r="D502" s="46">
        <v>1</v>
      </c>
      <c r="E502" s="46"/>
      <c r="F502" s="42" t="s">
        <v>259</v>
      </c>
      <c r="G502" s="52">
        <f>+G503</f>
        <v>0</v>
      </c>
      <c r="H502" s="52">
        <f>+H503</f>
        <v>0</v>
      </c>
      <c r="I502" s="52">
        <f>+I503</f>
        <v>0</v>
      </c>
      <c r="J502" s="52">
        <f>+J503</f>
        <v>0</v>
      </c>
      <c r="K502" s="89">
        <f>+K503</f>
        <v>0</v>
      </c>
    </row>
    <row r="503" spans="1:11" ht="12.75">
      <c r="A503" s="43">
        <v>2</v>
      </c>
      <c r="B503" s="38">
        <v>7</v>
      </c>
      <c r="C503" s="38">
        <v>2</v>
      </c>
      <c r="D503" s="38">
        <v>1</v>
      </c>
      <c r="E503" s="38" t="s">
        <v>268</v>
      </c>
      <c r="F503" s="41" t="s">
        <v>259</v>
      </c>
      <c r="G503" s="47"/>
      <c r="H503" s="47"/>
      <c r="I503" s="47"/>
      <c r="J503" s="36">
        <f>SUBTOTAL(9,G503:I503)</f>
        <v>0</v>
      </c>
      <c r="K503" s="79">
        <f>_xlfn.IFERROR(J503/$J$19*100,"0.00")</f>
        <v>0</v>
      </c>
    </row>
    <row r="504" spans="1:11" ht="12.75">
      <c r="A504" s="45">
        <v>2</v>
      </c>
      <c r="B504" s="46">
        <v>7</v>
      </c>
      <c r="C504" s="46">
        <v>2</v>
      </c>
      <c r="D504" s="46">
        <v>2</v>
      </c>
      <c r="E504" s="46"/>
      <c r="F504" s="42" t="s">
        <v>260</v>
      </c>
      <c r="G504" s="52">
        <f>+G505</f>
        <v>0</v>
      </c>
      <c r="H504" s="52">
        <f>+H505</f>
        <v>0</v>
      </c>
      <c r="I504" s="52">
        <f>+I505</f>
        <v>0</v>
      </c>
      <c r="J504" s="52">
        <f>+J505</f>
        <v>0</v>
      </c>
      <c r="K504" s="89">
        <f>+K505</f>
        <v>0</v>
      </c>
    </row>
    <row r="505" spans="1:11" ht="12.75">
      <c r="A505" s="43">
        <v>2</v>
      </c>
      <c r="B505" s="38">
        <v>7</v>
      </c>
      <c r="C505" s="38">
        <v>2</v>
      </c>
      <c r="D505" s="38">
        <v>2</v>
      </c>
      <c r="E505" s="38" t="s">
        <v>268</v>
      </c>
      <c r="F505" s="41" t="s">
        <v>260</v>
      </c>
      <c r="G505" s="47"/>
      <c r="H505" s="47"/>
      <c r="I505" s="47"/>
      <c r="J505" s="36">
        <f>SUBTOTAL(9,G505:I505)</f>
        <v>0</v>
      </c>
      <c r="K505" s="79">
        <f>_xlfn.IFERROR(J505/$J$19*100,"0.00")</f>
        <v>0</v>
      </c>
    </row>
    <row r="506" spans="1:11" ht="12.75">
      <c r="A506" s="45">
        <v>2</v>
      </c>
      <c r="B506" s="46">
        <v>7</v>
      </c>
      <c r="C506" s="46">
        <v>2</v>
      </c>
      <c r="D506" s="46">
        <v>3</v>
      </c>
      <c r="E506" s="46"/>
      <c r="F506" s="42" t="s">
        <v>261</v>
      </c>
      <c r="G506" s="52">
        <f>+G507</f>
        <v>0</v>
      </c>
      <c r="H506" s="52">
        <f>+H507</f>
        <v>0</v>
      </c>
      <c r="I506" s="52">
        <f>+I507</f>
        <v>0</v>
      </c>
      <c r="J506" s="52">
        <f>+J507</f>
        <v>0</v>
      </c>
      <c r="K506" s="89">
        <f>+K507</f>
        <v>0</v>
      </c>
    </row>
    <row r="507" spans="1:11" ht="12.75">
      <c r="A507" s="43">
        <v>2</v>
      </c>
      <c r="B507" s="38">
        <v>7</v>
      </c>
      <c r="C507" s="38">
        <v>2</v>
      </c>
      <c r="D507" s="38">
        <v>3</v>
      </c>
      <c r="E507" s="38" t="s">
        <v>268</v>
      </c>
      <c r="F507" s="41" t="s">
        <v>261</v>
      </c>
      <c r="G507" s="47"/>
      <c r="H507" s="47"/>
      <c r="I507" s="47"/>
      <c r="J507" s="36">
        <f>SUBTOTAL(9,G507:I507)</f>
        <v>0</v>
      </c>
      <c r="K507" s="79">
        <f>_xlfn.IFERROR(J507/$J$19*100,"0.00")</f>
        <v>0</v>
      </c>
    </row>
    <row r="508" spans="1:11" ht="12.75">
      <c r="A508" s="45">
        <v>2</v>
      </c>
      <c r="B508" s="46">
        <v>7</v>
      </c>
      <c r="C508" s="46">
        <v>2</v>
      </c>
      <c r="D508" s="46">
        <v>4</v>
      </c>
      <c r="E508" s="46"/>
      <c r="F508" s="42" t="s">
        <v>262</v>
      </c>
      <c r="G508" s="52">
        <f>+G509</f>
        <v>0</v>
      </c>
      <c r="H508" s="52">
        <f>+H509</f>
        <v>0</v>
      </c>
      <c r="I508" s="52">
        <f>+I509</f>
        <v>0</v>
      </c>
      <c r="J508" s="52">
        <f>+J509</f>
        <v>0</v>
      </c>
      <c r="K508" s="89">
        <f>+K509</f>
        <v>0</v>
      </c>
    </row>
    <row r="509" spans="1:11" ht="12.75">
      <c r="A509" s="43">
        <v>2</v>
      </c>
      <c r="B509" s="38">
        <v>7</v>
      </c>
      <c r="C509" s="38">
        <v>2</v>
      </c>
      <c r="D509" s="38">
        <v>4</v>
      </c>
      <c r="E509" s="38" t="s">
        <v>268</v>
      </c>
      <c r="F509" s="41" t="s">
        <v>262</v>
      </c>
      <c r="G509" s="47"/>
      <c r="H509" s="47"/>
      <c r="I509" s="47"/>
      <c r="J509" s="36">
        <f>SUBTOTAL(9,G509:I509)</f>
        <v>0</v>
      </c>
      <c r="K509" s="79">
        <f>_xlfn.IFERROR(J509/$J$19*100,"0.00")</f>
        <v>0</v>
      </c>
    </row>
    <row r="510" spans="1:11" ht="12.75">
      <c r="A510" s="45">
        <v>2</v>
      </c>
      <c r="B510" s="46">
        <v>7</v>
      </c>
      <c r="C510" s="46">
        <v>2</v>
      </c>
      <c r="D510" s="46">
        <v>7</v>
      </c>
      <c r="E510" s="46"/>
      <c r="F510" s="42" t="s">
        <v>263</v>
      </c>
      <c r="G510" s="52">
        <f>+G511</f>
        <v>0</v>
      </c>
      <c r="H510" s="52">
        <f>+H511</f>
        <v>0</v>
      </c>
      <c r="I510" s="52">
        <f>+I511</f>
        <v>0</v>
      </c>
      <c r="J510" s="52">
        <f>+J511</f>
        <v>0</v>
      </c>
      <c r="K510" s="89">
        <f>+K511</f>
        <v>0</v>
      </c>
    </row>
    <row r="511" spans="1:11" ht="12.75">
      <c r="A511" s="43">
        <v>2</v>
      </c>
      <c r="B511" s="38">
        <v>7</v>
      </c>
      <c r="C511" s="38">
        <v>2</v>
      </c>
      <c r="D511" s="38">
        <v>7</v>
      </c>
      <c r="E511" s="38" t="s">
        <v>268</v>
      </c>
      <c r="F511" s="41" t="s">
        <v>263</v>
      </c>
      <c r="G511" s="47"/>
      <c r="H511" s="47"/>
      <c r="I511" s="47"/>
      <c r="J511" s="36">
        <f>SUBTOTAL(9,G511:I511)</f>
        <v>0</v>
      </c>
      <c r="K511" s="79">
        <f>_xlfn.IFERROR(J511/$J$19*100,"0.00")</f>
        <v>0</v>
      </c>
    </row>
    <row r="512" spans="1:11" ht="12.75">
      <c r="A512" s="45">
        <v>2</v>
      </c>
      <c r="B512" s="46">
        <v>7</v>
      </c>
      <c r="C512" s="46">
        <v>2</v>
      </c>
      <c r="D512" s="46">
        <v>8</v>
      </c>
      <c r="E512" s="46"/>
      <c r="F512" s="42" t="s">
        <v>264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89">
        <f>+K513</f>
        <v>0</v>
      </c>
    </row>
    <row r="513" spans="1:11" ht="12.75">
      <c r="A513" s="43">
        <v>2</v>
      </c>
      <c r="B513" s="38">
        <v>7</v>
      </c>
      <c r="C513" s="38">
        <v>2</v>
      </c>
      <c r="D513" s="38">
        <v>8</v>
      </c>
      <c r="E513" s="38" t="s">
        <v>268</v>
      </c>
      <c r="F513" s="41" t="s">
        <v>264</v>
      </c>
      <c r="G513" s="47"/>
      <c r="H513" s="47"/>
      <c r="I513" s="47"/>
      <c r="J513" s="36">
        <f>SUBTOTAL(9,G513:I513)</f>
        <v>0</v>
      </c>
      <c r="K513" s="79">
        <f>_xlfn.IFERROR(J513/$J$19*100,"0.00")</f>
        <v>0</v>
      </c>
    </row>
    <row r="514" spans="1:11" ht="12.75">
      <c r="A514" s="60">
        <v>2</v>
      </c>
      <c r="B514" s="58">
        <v>7</v>
      </c>
      <c r="C514" s="58">
        <v>3</v>
      </c>
      <c r="D514" s="58"/>
      <c r="E514" s="58"/>
      <c r="F514" s="61" t="s">
        <v>265</v>
      </c>
      <c r="G514" s="59">
        <f>+G515+G517</f>
        <v>0</v>
      </c>
      <c r="H514" s="59">
        <f>+H515+H517</f>
        <v>0</v>
      </c>
      <c r="I514" s="59">
        <f>+I515+I517</f>
        <v>0</v>
      </c>
      <c r="J514" s="59">
        <f>+J515+J517</f>
        <v>0</v>
      </c>
      <c r="K514" s="87">
        <f>+K515+K517</f>
        <v>0</v>
      </c>
    </row>
    <row r="515" spans="1:11" ht="12.75">
      <c r="A515" s="45">
        <v>2</v>
      </c>
      <c r="B515" s="46">
        <v>7</v>
      </c>
      <c r="C515" s="46">
        <v>3</v>
      </c>
      <c r="D515" s="46">
        <v>1</v>
      </c>
      <c r="E515" s="46"/>
      <c r="F515" s="42" t="s">
        <v>266</v>
      </c>
      <c r="G515" s="52">
        <f>+G516</f>
        <v>0</v>
      </c>
      <c r="H515" s="52">
        <f>+H516</f>
        <v>0</v>
      </c>
      <c r="I515" s="52">
        <f>+I516</f>
        <v>0</v>
      </c>
      <c r="J515" s="52">
        <f>+J516</f>
        <v>0</v>
      </c>
      <c r="K515" s="89">
        <f>+K516</f>
        <v>0</v>
      </c>
    </row>
    <row r="516" spans="1:11" ht="12.75">
      <c r="A516" s="43">
        <v>2</v>
      </c>
      <c r="B516" s="38">
        <v>7</v>
      </c>
      <c r="C516" s="38">
        <v>3</v>
      </c>
      <c r="D516" s="38">
        <v>1</v>
      </c>
      <c r="E516" s="38" t="s">
        <v>268</v>
      </c>
      <c r="F516" s="41" t="s">
        <v>266</v>
      </c>
      <c r="G516" s="47"/>
      <c r="H516" s="47"/>
      <c r="I516" s="47"/>
      <c r="J516" s="36">
        <f>SUBTOTAL(9,G516:I516)</f>
        <v>0</v>
      </c>
      <c r="K516" s="79">
        <f>_xlfn.IFERROR(J516/$J$19*100,"0.00")</f>
        <v>0</v>
      </c>
    </row>
    <row r="517" spans="1:11" ht="12.75">
      <c r="A517" s="45">
        <v>2</v>
      </c>
      <c r="B517" s="46">
        <v>7</v>
      </c>
      <c r="C517" s="46">
        <v>3</v>
      </c>
      <c r="D517" s="46">
        <v>2</v>
      </c>
      <c r="E517" s="46"/>
      <c r="F517" s="42" t="s">
        <v>267</v>
      </c>
      <c r="G517" s="52">
        <f>+G518</f>
        <v>0</v>
      </c>
      <c r="H517" s="52">
        <f>+H518</f>
        <v>0</v>
      </c>
      <c r="I517" s="52">
        <f>+I518</f>
        <v>0</v>
      </c>
      <c r="J517" s="52">
        <f>+J518</f>
        <v>0</v>
      </c>
      <c r="K517" s="89">
        <f>+K518</f>
        <v>0</v>
      </c>
    </row>
    <row r="518" spans="1:11" ht="12.75">
      <c r="A518" s="80">
        <v>2</v>
      </c>
      <c r="B518" s="81">
        <v>7</v>
      </c>
      <c r="C518" s="81">
        <v>3</v>
      </c>
      <c r="D518" s="81">
        <v>2</v>
      </c>
      <c r="E518" s="81" t="s">
        <v>268</v>
      </c>
      <c r="F518" s="82" t="s">
        <v>267</v>
      </c>
      <c r="G518" s="83"/>
      <c r="H518" s="83"/>
      <c r="I518" s="83"/>
      <c r="J518" s="84">
        <f>SUBTOTAL(9,G518:I518)</f>
        <v>0</v>
      </c>
      <c r="K518" s="85">
        <f>_xlfn.IFERROR(J518/$J$19*100,"0.00")</f>
        <v>0</v>
      </c>
    </row>
  </sheetData>
  <sheetProtection/>
  <autoFilter ref="A17:K517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2019-01-16T21:05:43Z</cp:lastPrinted>
  <dcterms:created xsi:type="dcterms:W3CDTF">2007-07-31T17:41:49Z</dcterms:created>
  <dcterms:modified xsi:type="dcterms:W3CDTF">2019-07-02T19:09:34Z</dcterms:modified>
  <cp:category/>
  <cp:version/>
  <cp:contentType/>
  <cp:contentStatus/>
</cp:coreProperties>
</file>