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CONSOLIDADO MENSUAL 2017" sheetId="1" r:id="rId1"/>
  </sheets>
  <definedNames>
    <definedName name="_xlnm._FilterDatabase" localSheetId="0" hidden="1">'CONSOLIDADO MENSUAL 2017'!$A$17:$K$514</definedName>
    <definedName name="_xlfn.IFERROR" hidden="1">#NAME?</definedName>
    <definedName name="_xlnm.Print_Area" localSheetId="0">'CONSOLIDADO MENSUAL 2017'!$A$1:$K$337</definedName>
    <definedName name="_xlnm.Print_Titles" localSheetId="0">'CONSOLIDADO MENSUAL 2017'!$17:$18</definedName>
  </definedNames>
  <calcPr fullCalcOnLoad="1"/>
</workbook>
</file>

<file path=xl/sharedStrings.xml><?xml version="1.0" encoding="utf-8"?>
<sst xmlns="http://schemas.openxmlformats.org/spreadsheetml/2006/main" count="809" uniqueCount="403">
  <si>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</si>
  <si>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</si>
  <si>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</si>
  <si>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</si>
  <si>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</si>
  <si>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</si>
  <si>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</si>
  <si>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</si>
  <si>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</si>
  <si>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</si>
  <si>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</si>
  <si>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</si>
  <si>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</si>
  <si>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</si>
  <si>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</si>
  <si>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</si>
  <si>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</si>
  <si>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</si>
  <si>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</si>
  <si>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</si>
  <si>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</si>
  <si>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</si>
  <si>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</si>
  <si>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</si>
  <si>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</si>
  <si>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</si>
  <si>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</si>
  <si>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</si>
  <si>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</si>
  <si>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</si>
  <si>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</si>
  <si>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</si>
  <si>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</si>
  <si>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</si>
  <si>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</si>
  <si>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</si>
  <si>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</si>
  <si>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</si>
  <si>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</si>
  <si>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</si>
  <si>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</si>
  <si>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</si>
  <si>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</si>
  <si>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</si>
  <si>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</si>
  <si>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</si>
  <si>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</si>
  <si>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</si>
  <si>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</si>
  <si>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</si>
  <si>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</si>
  <si>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</si>
  <si>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</si>
  <si>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</si>
  <si>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</si>
  <si>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</si>
  <si>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</si>
  <si>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</si>
  <si>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</si>
  <si>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</si>
  <si>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</si>
  <si>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</si>
  <si>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</si>
  <si>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</si>
  <si>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</si>
  <si>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</si>
  <si>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</si>
  <si>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</si>
  <si>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</si>
  <si>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</si>
  <si>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</si>
  <si>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</si>
  <si>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</si>
  <si>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</si>
  <si>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</si>
  <si>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</si>
  <si>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</si>
  <si>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</si>
  <si>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</si>
  <si>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</si>
  <si>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</si>
  <si>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</si>
  <si>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</si>
  <si>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</si>
  <si>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</si>
  <si>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</si>
  <si>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</si>
  <si>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</si>
  <si>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</si>
  <si>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</si>
  <si>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</si>
  <si>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</si>
  <si>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</si>
  <si>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</si>
  <si>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</si>
  <si>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</si>
  <si>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</si>
  <si>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</si>
  <si>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</si>
  <si>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</si>
  <si>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</si>
  <si>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</si>
  <si>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</si>
  <si>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</si>
  <si>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</si>
  <si>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</si>
  <si>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</si>
  <si>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</si>
  <si>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</si>
  <si>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</si>
  <si>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</si>
  <si>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</si>
  <si>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</si>
  <si>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</si>
  <si>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</si>
  <si>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</si>
  <si>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</si>
  <si>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</si>
  <si>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</si>
  <si>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</si>
  <si>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</si>
  <si>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</si>
  <si>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</si>
  <si>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</si>
  <si>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</si>
  <si>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</si>
  <si>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</si>
  <si>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</si>
  <si>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</si>
  <si>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</si>
  <si>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</si>
  <si>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</si>
  <si>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</si>
  <si>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</si>
  <si>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</si>
  <si>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</si>
  <si>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</si>
  <si>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</si>
  <si>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</si>
  <si>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</si>
  <si>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</si>
  <si>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</si>
  <si>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</si>
  <si>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</si>
  <si>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</si>
  <si>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</si>
  <si>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</si>
  <si>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</si>
  <si>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</si>
  <si>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</si>
  <si>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</si>
  <si>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</si>
  <si>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</si>
  <si>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</si>
  <si>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</si>
  <si>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</si>
  <si>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</si>
  <si>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</si>
  <si>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</si>
  <si>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</si>
  <si>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</si>
  <si>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</si>
  <si>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</si>
  <si>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</si>
  <si>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</si>
  <si>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</si>
  <si>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</si>
  <si>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</si>
  <si>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</si>
  <si>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</si>
  <si>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</si>
  <si>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</si>
  <si>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</si>
  <si>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</si>
  <si>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</si>
  <si>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</si>
  <si>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</si>
  <si>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</si>
  <si>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</si>
  <si>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</si>
  <si>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</si>
  <si>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</si>
  <si>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</si>
  <si>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</si>
  <si>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</si>
  <si>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</si>
  <si>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</si>
  <si>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</si>
  <si>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</si>
  <si>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</si>
  <si>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</si>
  <si>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</si>
  <si>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</si>
  <si>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</si>
  <si>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</si>
  <si>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</si>
  <si>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</si>
  <si>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</si>
  <si>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</si>
  <si>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</si>
  <si>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</si>
  <si>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</si>
  <si>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</si>
  <si>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</si>
  <si>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</si>
  <si>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</si>
  <si>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</si>
  <si>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</si>
  <si>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</si>
  <si>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</si>
  <si>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</si>
  <si>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</si>
  <si>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</si>
  <si>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</si>
  <si>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</si>
  <si>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</si>
  <si>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</si>
  <si>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</si>
  <si>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</si>
  <si>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</si>
  <si>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</si>
  <si>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</si>
  <si>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</si>
  <si>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</si>
  <si>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</si>
  <si>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</si>
  <si>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</si>
  <si>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</si>
  <si>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</si>
  <si>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</si>
  <si>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</si>
  <si>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</si>
  <si>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</si>
  <si>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</si>
  <si>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</si>
  <si>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</si>
  <si>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</si>
  <si>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</si>
  <si>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</si>
  <si>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</si>
  <si>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</si>
  <si>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</si>
  <si>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</si>
  <si>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</si>
  <si>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</si>
  <si>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</si>
  <si>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</si>
  <si>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</si>
  <si>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</si>
  <si>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</si>
  <si>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</si>
  <si>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</si>
  <si>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</si>
  <si>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</si>
  <si>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</si>
  <si>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</si>
  <si>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</si>
  <si>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</si>
  <si>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</si>
  <si>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</si>
  <si>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</si>
  <si>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</si>
  <si>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</si>
  <si>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</si>
  <si>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</si>
  <si>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</si>
  <si>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</si>
  <si>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</si>
  <si>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</si>
  <si>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</si>
  <si>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</si>
  <si>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</si>
  <si>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</si>
  <si>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</si>
  <si>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</si>
  <si>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</si>
  <si>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</si>
  <si>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</si>
  <si>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</si>
  <si>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</si>
  <si>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</si>
  <si>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</si>
  <si>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</si>
  <si>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</si>
  <si>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</si>
  <si>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</si>
  <si>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</si>
  <si>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</si>
  <si>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</si>
  <si>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</si>
  <si>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</si>
  <si>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</si>
  <si>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</si>
  <si>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</si>
  <si>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</si>
  <si>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</si>
  <si>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</si>
  <si>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</si>
  <si>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</si>
  <si>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</si>
  <si>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</si>
  <si>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</si>
  <si>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</si>
  <si>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</si>
  <si>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</si>
  <si>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</si>
  <si>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</si>
  <si>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</si>
  <si>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</si>
  <si>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</si>
  <si>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</si>
  <si>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</si>
  <si>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</si>
  <si>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</si>
  <si>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</si>
  <si>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</si>
  <si>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</si>
  <si>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</si>
  <si>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</si>
  <si>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</si>
  <si>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</si>
  <si>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</si>
  <si>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</si>
  <si>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</si>
  <si>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</si>
  <si>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</si>
  <si>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</si>
  <si>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</si>
  <si>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</si>
  <si>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</si>
  <si>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</si>
  <si>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</si>
  <si>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</si>
  <si>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</si>
  <si>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</si>
  <si>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</si>
  <si>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</si>
  <si>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</si>
  <si>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</si>
  <si>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</si>
  <si>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</si>
  <si>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</si>
  <si>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</si>
  <si>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</si>
  <si>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</si>
  <si>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</si>
  <si>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</si>
  <si>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</si>
  <si>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</si>
  <si>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</si>
  <si>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</si>
  <si>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</si>
  <si>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</si>
  <si>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</si>
  <si>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</si>
  <si>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</si>
  <si>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</si>
  <si>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</si>
  <si>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</si>
  <si>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</si>
  <si>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</si>
  <si>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</si>
  <si>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</si>
  <si>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</si>
  <si>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</si>
  <si>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</si>
  <si>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</si>
  <si>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</si>
  <si>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</si>
  <si>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</si>
  <si>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</si>
  <si>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</si>
  <si>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</si>
  <si>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</si>
  <si>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</si>
  <si>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</si>
  <si>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</si>
  <si>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</si>
  <si>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</si>
  <si>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</si>
  <si>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</si>
  <si>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</si>
  <si>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</si>
  <si>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</si>
  <si>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</si>
  <si>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</si>
  <si>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</si>
  <si>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</si>
  <si>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</si>
  <si>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</si>
  <si>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</si>
  <si>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</si>
  <si>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</si>
  <si>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</si>
  <si>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</si>
  <si>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</si>
  <si>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</si>
  <si>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</si>
  <si>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Año 2017</t>
  </si>
  <si>
    <t>*</t>
  </si>
  <si>
    <t>de realizado este Reporte los Estados Bancarios no se habian Recibido</t>
  </si>
  <si>
    <t>Estos datos son preliminares ya, que ha la fecha (02.06.2017)</t>
  </si>
  <si>
    <t>AL 31 DE JULIO 2017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</si>
</sst>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7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10"/>
      <color indexed="10"/>
      <name val="Cambria"/>
      <family val="1"/>
    </font>
    <font>
      <b/>
      <sz val="10"/>
      <color indexed="56"/>
      <name val="Cambria"/>
      <family val="1"/>
    </font>
    <font>
      <sz val="8"/>
      <name val="Tahoma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sz val="10"/>
      <color rgb="FFFF0000"/>
      <name val="Cambria"/>
      <family val="1"/>
    </font>
    <font>
      <b/>
      <sz val="10"/>
      <color rgb="FF00206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56">
      <alignment/>
      <protection/>
    </xf>
    <xf numFmtId="0" fontId="61" fillId="0" borderId="0" xfId="56" applyFont="1">
      <alignment/>
      <protection/>
    </xf>
    <xf numFmtId="0" fontId="23" fillId="33" borderId="0" xfId="0" applyFont="1" applyFill="1" applyBorder="1" applyAlignment="1">
      <alignment/>
    </xf>
    <xf numFmtId="0" fontId="62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left" indent="15"/>
    </xf>
    <xf numFmtId="0" fontId="63" fillId="34" borderId="11" xfId="0" applyFont="1" applyFill="1" applyBorder="1" applyAlignment="1">
      <alignment/>
    </xf>
    <xf numFmtId="0" fontId="62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2" fillId="34" borderId="0" xfId="0" applyFont="1" applyFill="1" applyBorder="1" applyAlignment="1">
      <alignment horizontal="left" indent="15"/>
    </xf>
    <xf numFmtId="0" fontId="63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2" fillId="34" borderId="0" xfId="0" applyFont="1" applyFill="1" applyBorder="1" applyAlignment="1">
      <alignment horizontal="left" indent="3"/>
    </xf>
    <xf numFmtId="0" fontId="61" fillId="34" borderId="11" xfId="56" applyFont="1" applyFill="1" applyBorder="1">
      <alignment/>
      <protection/>
    </xf>
    <xf numFmtId="0" fontId="61" fillId="34" borderId="0" xfId="56" applyFont="1" applyFill="1" applyBorder="1">
      <alignment/>
      <protection/>
    </xf>
    <xf numFmtId="0" fontId="0" fillId="34" borderId="13" xfId="56" applyFill="1" applyBorder="1">
      <alignment/>
      <protection/>
    </xf>
    <xf numFmtId="0" fontId="61" fillId="34" borderId="0" xfId="56" applyFont="1" applyFill="1" applyBorder="1" applyAlignment="1">
      <alignment horizontal="left" indent="3"/>
      <protection/>
    </xf>
    <xf numFmtId="0" fontId="61" fillId="16" borderId="0" xfId="56" applyFont="1" applyFill="1" applyBorder="1">
      <alignment/>
      <protection/>
    </xf>
    <xf numFmtId="0" fontId="0" fillId="16" borderId="13" xfId="56" applyFill="1" applyBorder="1">
      <alignment/>
      <protection/>
    </xf>
    <xf numFmtId="0" fontId="61" fillId="10" borderId="0" xfId="56" applyFont="1" applyFill="1" applyBorder="1">
      <alignment/>
      <protection/>
    </xf>
    <xf numFmtId="0" fontId="0" fillId="10" borderId="13" xfId="56" applyFill="1" applyBorder="1">
      <alignment/>
      <protection/>
    </xf>
    <xf numFmtId="0" fontId="61" fillId="4" borderId="0" xfId="56" applyFont="1" applyFill="1" applyBorder="1">
      <alignment/>
      <protection/>
    </xf>
    <xf numFmtId="0" fontId="0" fillId="4" borderId="13" xfId="56" applyFill="1" applyBorder="1">
      <alignment/>
      <protection/>
    </xf>
    <xf numFmtId="0" fontId="64" fillId="35" borderId="12" xfId="0" applyFont="1" applyFill="1" applyBorder="1" applyAlignment="1" applyProtection="1">
      <alignment horizontal="left"/>
      <protection locked="0"/>
    </xf>
    <xf numFmtId="0" fontId="65" fillId="35" borderId="0" xfId="0" applyFont="1" applyFill="1" applyBorder="1" applyAlignment="1">
      <alignment/>
    </xf>
    <xf numFmtId="0" fontId="65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vertical="top"/>
      <protection/>
    </xf>
    <xf numFmtId="190" fontId="32" fillId="36" borderId="14" xfId="50" applyNumberFormat="1" applyFont="1" applyFill="1" applyBorder="1" applyAlignment="1" applyProtection="1">
      <alignment vertical="top"/>
      <protection locked="0"/>
    </xf>
    <xf numFmtId="0" fontId="66" fillId="36" borderId="14" xfId="54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4" applyFont="1" applyFill="1" applyBorder="1" applyAlignment="1" applyProtection="1">
      <alignment vertical="top"/>
      <protection/>
    </xf>
    <xf numFmtId="0" fontId="66" fillId="36" borderId="14" xfId="54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7" fillId="36" borderId="14" xfId="54" applyFont="1" applyFill="1" applyBorder="1" applyAlignment="1" applyProtection="1">
      <alignment vertical="top"/>
      <protection/>
    </xf>
    <xf numFmtId="0" fontId="31" fillId="36" borderId="14" xfId="54" applyFont="1" applyFill="1" applyBorder="1" applyAlignment="1" applyProtection="1">
      <alignment horizontal="center" vertical="top"/>
      <protection/>
    </xf>
    <xf numFmtId="190" fontId="31" fillId="36" borderId="14" xfId="50" applyNumberFormat="1" applyFont="1" applyFill="1" applyBorder="1" applyAlignment="1" applyProtection="1">
      <alignment vertical="top"/>
      <protection locked="0"/>
    </xf>
    <xf numFmtId="0" fontId="67" fillId="36" borderId="14" xfId="54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4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/>
    </xf>
    <xf numFmtId="0" fontId="66" fillId="36" borderId="14" xfId="54" applyFont="1" applyFill="1" applyBorder="1" applyAlignment="1" applyProtection="1">
      <alignment horizontal="center" vertical="center"/>
      <protection/>
    </xf>
    <xf numFmtId="0" fontId="32" fillId="36" borderId="14" xfId="54" applyFont="1" applyFill="1" applyBorder="1" applyAlignment="1" applyProtection="1">
      <alignment horizontal="center" vertical="center"/>
      <protection/>
    </xf>
    <xf numFmtId="0" fontId="31" fillId="36" borderId="14" xfId="54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 hidden="1"/>
    </xf>
    <xf numFmtId="0" fontId="67" fillId="37" borderId="15" xfId="54" applyFont="1" applyFill="1" applyBorder="1" applyAlignment="1" applyProtection="1">
      <alignment vertical="top"/>
      <protection/>
    </xf>
    <xf numFmtId="0" fontId="31" fillId="37" borderId="15" xfId="54" applyFont="1" applyFill="1" applyBorder="1" applyAlignment="1" applyProtection="1">
      <alignment horizontal="center" vertical="top"/>
      <protection/>
    </xf>
    <xf numFmtId="0" fontId="31" fillId="37" borderId="15" xfId="54" applyFont="1" applyFill="1" applyBorder="1" applyAlignment="1" applyProtection="1">
      <alignment vertical="top"/>
      <protection/>
    </xf>
    <xf numFmtId="190" fontId="31" fillId="37" borderId="15" xfId="50" applyNumberFormat="1" applyFont="1" applyFill="1" applyBorder="1" applyAlignment="1" applyProtection="1">
      <alignment vertical="top"/>
      <protection hidden="1"/>
    </xf>
    <xf numFmtId="0" fontId="31" fillId="2" borderId="14" xfId="54" applyFont="1" applyFill="1" applyBorder="1" applyAlignment="1" applyProtection="1">
      <alignment horizontal="center" vertical="top"/>
      <protection/>
    </xf>
    <xf numFmtId="190" fontId="31" fillId="2" borderId="14" xfId="50" applyNumberFormat="1" applyFont="1" applyFill="1" applyBorder="1" applyAlignment="1" applyProtection="1">
      <alignment vertical="top"/>
      <protection hidden="1"/>
    </xf>
    <xf numFmtId="0" fontId="67" fillId="2" borderId="14" xfId="54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7" fillId="8" borderId="14" xfId="54" applyFont="1" applyFill="1" applyBorder="1" applyAlignment="1" applyProtection="1">
      <alignment/>
      <protection/>
    </xf>
    <xf numFmtId="0" fontId="31" fillId="8" borderId="14" xfId="54" applyFont="1" applyFill="1" applyBorder="1" applyAlignment="1" applyProtection="1">
      <alignment horizontal="center"/>
      <protection/>
    </xf>
    <xf numFmtId="0" fontId="31" fillId="8" borderId="14" xfId="54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0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6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6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6" applyFont="1" applyFill="1" applyBorder="1">
      <alignment/>
      <protection/>
    </xf>
    <xf numFmtId="0" fontId="0" fillId="33" borderId="13" xfId="56" applyFont="1" applyFill="1" applyBorder="1">
      <alignment/>
      <protection/>
    </xf>
    <xf numFmtId="0" fontId="23" fillId="33" borderId="12" xfId="54" applyFont="1" applyFill="1" applyBorder="1" applyAlignment="1">
      <alignment horizontal="left" indent="2"/>
      <protection/>
    </xf>
    <xf numFmtId="190" fontId="32" fillId="33" borderId="14" xfId="50" applyNumberFormat="1" applyFont="1" applyFill="1" applyBorder="1" applyAlignment="1" applyProtection="1">
      <alignment horizontal="right" vertical="top"/>
      <protection locked="0"/>
    </xf>
    <xf numFmtId="0" fontId="66" fillId="36" borderId="16" xfId="54" applyFont="1" applyFill="1" applyBorder="1" applyAlignment="1" applyProtection="1">
      <alignment vertical="top"/>
      <protection/>
    </xf>
    <xf numFmtId="0" fontId="32" fillId="36" borderId="16" xfId="54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6" fillId="36" borderId="16" xfId="0" applyFont="1" applyFill="1" applyBorder="1" applyAlignment="1" applyProtection="1">
      <alignment/>
      <protection locked="0"/>
    </xf>
    <xf numFmtId="190" fontId="32" fillId="36" borderId="16" xfId="50" applyNumberFormat="1" applyFont="1" applyFill="1" applyBorder="1" applyAlignment="1" applyProtection="1">
      <alignment vertical="top"/>
      <protection locked="0"/>
    </xf>
    <xf numFmtId="190" fontId="32" fillId="33" borderId="16" xfId="50" applyNumberFormat="1" applyFont="1" applyFill="1" applyBorder="1" applyAlignment="1" applyProtection="1">
      <alignment horizontal="right" vertical="top"/>
      <protection locked="0"/>
    </xf>
    <xf numFmtId="190" fontId="31" fillId="37" borderId="15" xfId="50" applyNumberFormat="1" applyFont="1" applyFill="1" applyBorder="1" applyAlignment="1" applyProtection="1">
      <alignment horizontal="right" vertical="top"/>
      <protection hidden="1"/>
    </xf>
    <xf numFmtId="190" fontId="31" fillId="8" borderId="14" xfId="50" applyNumberFormat="1" applyFont="1" applyFill="1" applyBorder="1" applyAlignment="1" applyProtection="1">
      <alignment horizontal="right" vertical="top"/>
      <protection hidden="1"/>
    </xf>
    <xf numFmtId="190" fontId="31" fillId="2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/>
    </xf>
    <xf numFmtId="190" fontId="31" fillId="33" borderId="14" xfId="50" applyNumberFormat="1" applyFont="1" applyFill="1" applyBorder="1" applyAlignment="1" applyProtection="1">
      <alignment horizontal="right" vertical="top"/>
      <protection locked="0"/>
    </xf>
    <xf numFmtId="0" fontId="67" fillId="36" borderId="16" xfId="54" applyFont="1" applyFill="1" applyBorder="1" applyAlignment="1" applyProtection="1">
      <alignment vertical="top"/>
      <protection/>
    </xf>
    <xf numFmtId="0" fontId="31" fillId="36" borderId="16" xfId="54" applyFont="1" applyFill="1" applyBorder="1" applyAlignment="1" applyProtection="1">
      <alignment horizontal="center" vertical="top"/>
      <protection/>
    </xf>
    <xf numFmtId="190" fontId="31" fillId="36" borderId="16" xfId="50" applyNumberFormat="1" applyFont="1" applyFill="1" applyBorder="1" applyAlignment="1" applyProtection="1">
      <alignment vertical="top"/>
      <protection hidden="1"/>
    </xf>
    <xf numFmtId="190" fontId="31" fillId="33" borderId="16" xfId="50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8" fillId="8" borderId="14" xfId="54" applyFont="1" applyFill="1" applyBorder="1" applyAlignment="1" applyProtection="1">
      <alignment/>
      <protection/>
    </xf>
    <xf numFmtId="0" fontId="68" fillId="8" borderId="14" xfId="54" applyFont="1" applyFill="1" applyBorder="1" applyAlignment="1" applyProtection="1">
      <alignment horizontal="center"/>
      <protection/>
    </xf>
    <xf numFmtId="0" fontId="68" fillId="8" borderId="14" xfId="54" applyFont="1" applyFill="1" applyBorder="1" applyAlignment="1" applyProtection="1">
      <alignment horizontal="center" vertical="top"/>
      <protection/>
    </xf>
    <xf numFmtId="0" fontId="68" fillId="8" borderId="14" xfId="0" applyFont="1" applyFill="1" applyBorder="1" applyAlignment="1" applyProtection="1">
      <alignment/>
      <protection/>
    </xf>
    <xf numFmtId="0" fontId="68" fillId="2" borderId="14" xfId="54" applyFont="1" applyFill="1" applyBorder="1" applyAlignment="1" applyProtection="1">
      <alignment vertical="top"/>
      <protection/>
    </xf>
    <xf numFmtId="0" fontId="68" fillId="2" borderId="14" xfId="54" applyFont="1" applyFill="1" applyBorder="1" applyAlignment="1" applyProtection="1">
      <alignment horizontal="center" vertical="top"/>
      <protection/>
    </xf>
    <xf numFmtId="0" fontId="68" fillId="2" borderId="14" xfId="0" applyFont="1" applyFill="1" applyBorder="1" applyAlignment="1" applyProtection="1">
      <alignment vertical="top"/>
      <protection/>
    </xf>
    <xf numFmtId="0" fontId="68" fillId="36" borderId="14" xfId="54" applyFont="1" applyFill="1" applyBorder="1" applyAlignment="1" applyProtection="1">
      <alignment vertical="top"/>
      <protection/>
    </xf>
    <xf numFmtId="0" fontId="68" fillId="36" borderId="14" xfId="54" applyFont="1" applyFill="1" applyBorder="1" applyAlignment="1" applyProtection="1">
      <alignment horizontal="center" vertical="top"/>
      <protection/>
    </xf>
    <xf numFmtId="0" fontId="69" fillId="36" borderId="14" xfId="54" applyFont="1" applyFill="1" applyBorder="1" applyProtection="1">
      <alignment/>
      <protection/>
    </xf>
    <xf numFmtId="0" fontId="69" fillId="36" borderId="14" xfId="54" applyFont="1" applyFill="1" applyBorder="1" applyAlignment="1" applyProtection="1">
      <alignment horizontal="center" vertical="top"/>
      <protection/>
    </xf>
    <xf numFmtId="0" fontId="69" fillId="36" borderId="14" xfId="0" applyFont="1" applyFill="1" applyBorder="1" applyAlignment="1" applyProtection="1">
      <alignment vertical="top" wrapText="1"/>
      <protection/>
    </xf>
    <xf numFmtId="0" fontId="68" fillId="36" borderId="14" xfId="0" applyFont="1" applyFill="1" applyBorder="1" applyAlignment="1" applyProtection="1">
      <alignment vertical="top" wrapText="1"/>
      <protection/>
    </xf>
    <xf numFmtId="0" fontId="69" fillId="36" borderId="14" xfId="54" applyFont="1" applyFill="1" applyBorder="1" applyAlignment="1" applyProtection="1">
      <alignment vertical="top"/>
      <protection locked="0"/>
    </xf>
    <xf numFmtId="0" fontId="69" fillId="36" borderId="14" xfId="54" applyFont="1" applyFill="1" applyBorder="1" applyAlignment="1" applyProtection="1">
      <alignment horizontal="center" vertical="top"/>
      <protection locked="0"/>
    </xf>
    <xf numFmtId="0" fontId="69" fillId="36" borderId="14" xfId="0" applyFont="1" applyFill="1" applyBorder="1" applyAlignment="1" applyProtection="1">
      <alignment vertical="top" wrapText="1"/>
      <protection locked="0"/>
    </xf>
    <xf numFmtId="0" fontId="68" fillId="36" borderId="14" xfId="54" applyFont="1" applyFill="1" applyBorder="1" applyProtection="1">
      <alignment/>
      <protection/>
    </xf>
    <xf numFmtId="0" fontId="69" fillId="36" borderId="14" xfId="54" applyFont="1" applyFill="1" applyBorder="1" applyAlignment="1" applyProtection="1">
      <alignment vertical="top"/>
      <protection/>
    </xf>
    <xf numFmtId="43" fontId="23" fillId="33" borderId="0" xfId="48" applyFont="1" applyFill="1" applyBorder="1" applyAlignment="1" applyProtection="1">
      <alignment/>
      <protection locked="0"/>
    </xf>
    <xf numFmtId="43" fontId="65" fillId="35" borderId="0" xfId="48" applyFont="1" applyFill="1" applyBorder="1" applyAlignment="1">
      <alignment/>
    </xf>
    <xf numFmtId="43" fontId="70" fillId="33" borderId="0" xfId="48" applyFont="1" applyFill="1" applyBorder="1" applyAlignment="1" applyProtection="1">
      <alignment/>
      <protection locked="0"/>
    </xf>
    <xf numFmtId="43" fontId="70" fillId="33" borderId="17" xfId="48" applyFont="1" applyFill="1" applyBorder="1" applyAlignment="1" applyProtection="1">
      <alignment/>
      <protection locked="0"/>
    </xf>
    <xf numFmtId="43" fontId="71" fillId="38" borderId="18" xfId="48" applyFont="1" applyFill="1" applyBorder="1" applyAlignment="1">
      <alignment/>
    </xf>
    <xf numFmtId="0" fontId="63" fillId="34" borderId="11" xfId="0" applyFont="1" applyFill="1" applyBorder="1" applyAlignment="1">
      <alignment horizontal="right"/>
    </xf>
    <xf numFmtId="0" fontId="63" fillId="34" borderId="19" xfId="0" applyFont="1" applyFill="1" applyBorder="1" applyAlignment="1">
      <alignment horizontal="right"/>
    </xf>
    <xf numFmtId="0" fontId="37" fillId="38" borderId="15" xfId="55" applyFont="1" applyFill="1" applyBorder="1" applyAlignment="1">
      <alignment horizontal="center" vertical="center" wrapText="1"/>
      <protection/>
    </xf>
    <xf numFmtId="0" fontId="37" fillId="38" borderId="20" xfId="55" applyFont="1" applyFill="1" applyBorder="1" applyAlignment="1">
      <alignment horizontal="center" vertical="center" wrapText="1"/>
      <protection/>
    </xf>
    <xf numFmtId="0" fontId="38" fillId="38" borderId="21" xfId="0" applyFont="1" applyFill="1" applyBorder="1" applyAlignment="1">
      <alignment horizontal="center" vertical="center" wrapText="1"/>
    </xf>
    <xf numFmtId="0" fontId="37" fillId="38" borderId="21" xfId="55" applyFont="1" applyFill="1" applyBorder="1" applyAlignment="1">
      <alignment horizontal="center" textRotation="90"/>
      <protection/>
    </xf>
    <xf numFmtId="0" fontId="37" fillId="38" borderId="15" xfId="55" applyFont="1" applyFill="1" applyBorder="1" applyAlignment="1">
      <alignment horizontal="center" vertical="center"/>
      <protection/>
    </xf>
    <xf numFmtId="0" fontId="37" fillId="38" borderId="20" xfId="55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152400</xdr:rowOff>
    </xdr:from>
    <xdr:to>
      <xdr:col>5</xdr:col>
      <xdr:colOff>561975</xdr:colOff>
      <xdr:row>4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4219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37851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3935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3759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9"/>
  <sheetViews>
    <sheetView tabSelected="1" zoomScalePageLayoutView="0" workbookViewId="0" topLeftCell="D67">
      <selection activeCell="G43" sqref="G43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5" t="s">
        <v>396</v>
      </c>
      <c r="K1" s="126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398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/>
      <c r="G7" s="14" t="s">
        <v>402</v>
      </c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397</v>
      </c>
      <c r="G9" s="121">
        <v>20338446.05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0">
        <v>20911645.88</v>
      </c>
      <c r="H11" s="77" t="s">
        <v>399</v>
      </c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0">
        <v>23016418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2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3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4">
        <f>SUM(G9:G14)</f>
        <v>64266509.93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30" t="s">
        <v>38</v>
      </c>
      <c r="B17" s="130" t="s">
        <v>32</v>
      </c>
      <c r="C17" s="130" t="s">
        <v>1</v>
      </c>
      <c r="D17" s="130" t="s">
        <v>33</v>
      </c>
      <c r="E17" s="130" t="s">
        <v>4</v>
      </c>
      <c r="F17" s="131" t="s">
        <v>36</v>
      </c>
      <c r="G17" s="129" t="s">
        <v>34</v>
      </c>
      <c r="H17" s="129" t="s">
        <v>19</v>
      </c>
      <c r="I17" s="129" t="s">
        <v>18</v>
      </c>
      <c r="J17" s="127" t="s">
        <v>288</v>
      </c>
      <c r="K17" s="127" t="s">
        <v>3</v>
      </c>
    </row>
    <row r="18" spans="1:11" ht="44.25" customHeight="1">
      <c r="A18" s="130"/>
      <c r="B18" s="130"/>
      <c r="C18" s="130"/>
      <c r="D18" s="130"/>
      <c r="E18" s="130"/>
      <c r="F18" s="132"/>
      <c r="G18" s="129"/>
      <c r="H18" s="129"/>
      <c r="I18" s="129"/>
      <c r="J18" s="128"/>
      <c r="K18" s="128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22993770.8</v>
      </c>
      <c r="H19" s="61">
        <f>+H20+H88+H219+H338+H396+H403+H486</f>
        <v>15876367.08</v>
      </c>
      <c r="I19" s="61">
        <f>+I20+I88+I219+I338+I396+I403+I486</f>
        <v>0</v>
      </c>
      <c r="J19" s="61">
        <f>+J20+J88+J219+J338+J396+J403+J486</f>
        <v>38870137.88</v>
      </c>
      <c r="K19" s="90">
        <f>+K20+K88+K219+K338+K396+K403+K486</f>
        <v>100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22993770.8</v>
      </c>
      <c r="H20" s="70">
        <f>+H21+H48+H64+H71+H79</f>
        <v>4901483.08</v>
      </c>
      <c r="I20" s="70">
        <f>+I21+I48+I64+I71+I79</f>
        <v>0</v>
      </c>
      <c r="J20" s="70">
        <f>+J21+J48+J64+J71+J79</f>
        <v>27895253.88</v>
      </c>
      <c r="K20" s="91">
        <f>+K21+K48+K64+K71+K79</f>
        <v>71.76525580155725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19931389.23</v>
      </c>
      <c r="H21" s="63">
        <f>+H22+H29+H37+H39+H41+H46</f>
        <v>4310848.58</v>
      </c>
      <c r="I21" s="63">
        <f>+I22+I29+I37+I39+I41+I46</f>
        <v>0</v>
      </c>
      <c r="J21" s="63">
        <f>+J22+J29+J37+J39+J41+J46+J147</f>
        <v>24242237.81</v>
      </c>
      <c r="K21" s="92">
        <f>+K22+K29+K37+K39+K41+K46</f>
        <v>62.36725448425396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8950164.65</v>
      </c>
      <c r="H22" s="57">
        <f>SUM(H23:H28)</f>
        <v>21582.07</v>
      </c>
      <c r="I22" s="57">
        <f>SUM(I23:I28)</f>
        <v>0</v>
      </c>
      <c r="J22" s="57">
        <f>SUM(J23:J28)</f>
        <v>8971746.719999999</v>
      </c>
      <c r="K22" s="93">
        <f>SUM(K23:K28)</f>
        <v>23.08133495100429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1525304.97</v>
      </c>
      <c r="H23" s="36">
        <v>21582.07</v>
      </c>
      <c r="I23" s="36"/>
      <c r="J23" s="36">
        <f aca="true" t="shared" si="0" ref="J23:J28">SUBTOTAL(9,G23:I23)</f>
        <v>1546887.04</v>
      </c>
      <c r="K23" s="83">
        <f>_xlfn.IFERROR(J23/$J$19*100,"0.00")</f>
        <v>3.9796283840709648</v>
      </c>
    </row>
    <row r="24" spans="1:11" ht="14.25" customHeight="1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7424859.68</v>
      </c>
      <c r="H24" s="36"/>
      <c r="I24" s="36"/>
      <c r="J24" s="36">
        <f t="shared" si="0"/>
        <v>7424859.68</v>
      </c>
      <c r="K24" s="83">
        <f>_xlfn.IFERROR(J24/$J$19*100,"0.00")</f>
        <v>19.101706566933327</v>
      </c>
    </row>
    <row r="25" spans="1:11" ht="12.75" hidden="1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>_xlfn.IFERROR(J25/$J$19*100,"0.00")</f>
        <v>0</v>
      </c>
    </row>
    <row r="26" spans="1:11" ht="15.75" hidden="1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I26" s="36"/>
      <c r="J26" s="36">
        <f t="shared" si="0"/>
        <v>0</v>
      </c>
      <c r="K26" s="83">
        <f>_xlfn.IFERROR(J26/$J$19*100,"0.00")</f>
        <v>0</v>
      </c>
    </row>
    <row r="27" spans="1:11" ht="12.75" hidden="1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/>
      <c r="I27" s="36"/>
      <c r="J27" s="36">
        <f>+I27+H27</f>
        <v>0</v>
      </c>
      <c r="K27" s="83">
        <f>_xlfn.IFERROR(J27/$J$19*100,"0.00")</f>
        <v>0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>_xlfn.IFERROR(J28/$J$19*100,"0.00")</f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10981224.58</v>
      </c>
      <c r="H29" s="57">
        <f>SUM(H30:H36)</f>
        <v>4289266.51</v>
      </c>
      <c r="I29" s="57">
        <f>SUM(I30:I36)</f>
        <v>0</v>
      </c>
      <c r="J29" s="57">
        <f>SUM(J30:J36)</f>
        <v>15270491.09</v>
      </c>
      <c r="K29" s="93">
        <f>SUM(K30:K36)</f>
        <v>39.28591953324967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f>7175270.62+3805953.96</f>
        <v>10981224.58</v>
      </c>
      <c r="H30" s="36">
        <f>18000+1547645.4+1044605.18+515000</f>
        <v>3125250.58</v>
      </c>
      <c r="I30" s="36"/>
      <c r="J30" s="36">
        <f aca="true" t="shared" si="1" ref="J30:J36">SUBTOTAL(9,G30:I30)</f>
        <v>14106475.16</v>
      </c>
      <c r="K30" s="83">
        <f>_xlfn.IFERROR(J30/$J$19*100,"0.00")</f>
        <v>36.291291797187725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1"/>
        <v>0</v>
      </c>
      <c r="K31" s="83">
        <f>_xlfn.IFERROR(J31/$J$19*100,"0.00")</f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>
        <v>77702.62</v>
      </c>
      <c r="I32" s="36"/>
      <c r="J32" s="36">
        <f t="shared" si="1"/>
        <v>77702.62</v>
      </c>
      <c r="K32" s="83">
        <f>_xlfn.IFERROR(J32/$J$19*100,"0.00")</f>
        <v>0.19990312419236522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1"/>
        <v>0</v>
      </c>
      <c r="K33" s="83">
        <f>_xlfn.IFERROR(J33/$J$19*100,"0.00")</f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f>618390.18+443923.13+24000</f>
        <v>1086313.31</v>
      </c>
      <c r="I34" s="36"/>
      <c r="J34" s="36">
        <f t="shared" si="1"/>
        <v>1086313.31</v>
      </c>
      <c r="K34" s="83">
        <f>_xlfn.IFERROR(J34/$J$19*100,"0.00")</f>
        <v>2.7947246118695785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1"/>
        <v>0</v>
      </c>
      <c r="K35" s="83">
        <f>_xlfn.IFERROR(J35/$J$19*100,"0.00")</f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1"/>
        <v>0</v>
      </c>
      <c r="K36" s="83">
        <f>_xlfn.IFERROR(J36/$J$19*100,"0.00")</f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0</v>
      </c>
      <c r="I41" s="57">
        <f>SUM(I42:I45)</f>
        <v>0</v>
      </c>
      <c r="J41" s="57">
        <f>SUM(J42:J45)</f>
        <v>0</v>
      </c>
      <c r="K41" s="93">
        <f>SUM(K42:K45)</f>
        <v>0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/>
      <c r="I42" s="36"/>
      <c r="J42" s="36">
        <f>SUBTOTAL(9,G42:I42)</f>
        <v>0</v>
      </c>
      <c r="K42" s="83">
        <f>_xlfn.IFERROR(J42/$J$19*100,"0.00")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/>
      <c r="I44" s="36"/>
      <c r="J44" s="36">
        <f>SUBTOTAL(9,G44:I44)</f>
        <v>0</v>
      </c>
      <c r="K44" s="83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0</v>
      </c>
      <c r="I46" s="57">
        <f>I47</f>
        <v>0</v>
      </c>
      <c r="J46" s="57">
        <f>J47</f>
        <v>0</v>
      </c>
      <c r="K46" s="93">
        <f>K47</f>
        <v>0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/>
      <c r="I47" s="36"/>
      <c r="J47" s="36">
        <f>SUBTOTAL(9,G47:I47)</f>
        <v>0</v>
      </c>
      <c r="K47" s="83">
        <f>_xlfn.IFERROR(J47/$J$19*100,"0.00")</f>
        <v>0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590634.5</v>
      </c>
      <c r="I48" s="63">
        <f>+I49+I51+I62</f>
        <v>0</v>
      </c>
      <c r="J48" s="63">
        <f>+J49+J51+J62</f>
        <v>590634.5</v>
      </c>
      <c r="K48" s="92">
        <f>+K49+K51+K62</f>
        <v>1.5195070874803904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590634.5</v>
      </c>
      <c r="I51" s="57">
        <f>SUM(I52:I61)</f>
        <v>0</v>
      </c>
      <c r="J51" s="57">
        <f>SUM(J52:J61)</f>
        <v>590634.5</v>
      </c>
      <c r="K51" s="93">
        <f>SUM(K52:K61)</f>
        <v>1.5195070874803904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2" ref="J52:J61">SUBTOTAL(9,G52:I52)</f>
        <v>0</v>
      </c>
      <c r="K52" s="83">
        <f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2"/>
        <v>0</v>
      </c>
      <c r="K53" s="83">
        <f>_xlfn.IFERROR(J53/$J$19*100,"0.00")</f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2"/>
        <v>0</v>
      </c>
      <c r="K54" s="83">
        <f>_xlfn.IFERROR(J54/$J$19*100,"0.00")</f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2"/>
        <v>0</v>
      </c>
      <c r="K55" s="83">
        <f>_xlfn.IFERROR(J55/$J$19*100,"0.00")</f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180999.5</v>
      </c>
      <c r="I56" s="36"/>
      <c r="J56" s="36">
        <f t="shared" si="2"/>
        <v>180999.5</v>
      </c>
      <c r="K56" s="83">
        <f>_xlfn.IFERROR(J56/$J$19*100,"0.00")</f>
        <v>0.46565180848800214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2"/>
        <v>0</v>
      </c>
      <c r="K57" s="83">
        <f>_xlfn.IFERROR(J57/$J$19*100,"0.00")</f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2"/>
        <v>0</v>
      </c>
      <c r="K58" s="83">
        <f>_xlfn.IFERROR(J58/$J$19*100,"0.00")</f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>
        <v>409635</v>
      </c>
      <c r="I59" s="36"/>
      <c r="J59" s="36">
        <f t="shared" si="2"/>
        <v>409635</v>
      </c>
      <c r="K59" s="83">
        <f>_xlfn.IFERROR(J59/$J$19*100,"0.00")</f>
        <v>1.0538552789923883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2"/>
        <v>0</v>
      </c>
      <c r="K60" s="83">
        <f>_xlfn.IFERROR(J60/$J$19*100,"0.00")</f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2"/>
        <v>0</v>
      </c>
      <c r="K61" s="83">
        <f>_xlfn.IFERROR(J61/$J$19*100,"0.00")</f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3062381.5700000003</v>
      </c>
      <c r="H79" s="63">
        <f>H80+H82+H84+H86</f>
        <v>0</v>
      </c>
      <c r="I79" s="63">
        <f>I80+I82+I84+I86</f>
        <v>0</v>
      </c>
      <c r="J79" s="63">
        <f>J80+J82+J84+J86</f>
        <v>3062381.5700000003</v>
      </c>
      <c r="K79" s="92">
        <f>K80+K82+K84+K86</f>
        <v>7.878494229822886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1413285.74</v>
      </c>
      <c r="H80" s="57">
        <f>H81</f>
        <v>0</v>
      </c>
      <c r="I80" s="57">
        <f>I81</f>
        <v>0</v>
      </c>
      <c r="J80" s="57">
        <f>J81</f>
        <v>1413285.74</v>
      </c>
      <c r="K80" s="93">
        <f>K81</f>
        <v>3.6359164569034963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1413285.74</v>
      </c>
      <c r="H81" s="36"/>
      <c r="I81" s="36"/>
      <c r="J81" s="36">
        <f>SUBTOTAL(9,G81:I81)</f>
        <v>1413285.74</v>
      </c>
      <c r="K81" s="83">
        <f>_xlfn.IFERROR(J81/$J$19*100,"0.00")</f>
        <v>3.6359164569034963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1415128.82</v>
      </c>
      <c r="H82" s="57">
        <f>H83</f>
        <v>0</v>
      </c>
      <c r="I82" s="57">
        <f>I83</f>
        <v>0</v>
      </c>
      <c r="J82" s="57">
        <f>J83</f>
        <v>1415128.82</v>
      </c>
      <c r="K82" s="93">
        <f>K83</f>
        <v>3.640658091743306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1415128.82</v>
      </c>
      <c r="H83" s="36"/>
      <c r="I83" s="36"/>
      <c r="J83" s="36">
        <f>SUBTOTAL(9,G83:I83)</f>
        <v>1415128.82</v>
      </c>
      <c r="K83" s="83">
        <f>_xlfn.IFERROR(J83/$J$19*100,"0.00")</f>
        <v>3.640658091743306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233967.01</v>
      </c>
      <c r="H84" s="57">
        <f>H85</f>
        <v>0</v>
      </c>
      <c r="I84" s="57">
        <f>I85</f>
        <v>0</v>
      </c>
      <c r="J84" s="57">
        <f>J85</f>
        <v>233967.01</v>
      </c>
      <c r="K84" s="93">
        <f>K85</f>
        <v>0.6019196811760833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233967.01</v>
      </c>
      <c r="H85" s="36"/>
      <c r="I85" s="36"/>
      <c r="J85" s="36">
        <f>SUBTOTAL(9,G85:I85)</f>
        <v>233967.01</v>
      </c>
      <c r="K85" s="83">
        <f>_xlfn.IFERROR(J85/$J$19*100,"0.00")</f>
        <v>0.6019196811760833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681617.01</v>
      </c>
      <c r="I88" s="70">
        <f>+I89+I107+I112+I117+I126+I147+I166+I184</f>
        <v>0</v>
      </c>
      <c r="J88" s="70">
        <f>+J89+J107+J112+J117+J126+J166+J184</f>
        <v>681617.01</v>
      </c>
      <c r="K88" s="91">
        <f>+K89+K107+K112+K117+K126+K147+K166+K184</f>
        <v>1.753574973426361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239963.12</v>
      </c>
      <c r="I89" s="63">
        <f>+I90+I92+I94+I96+I98+I100+I103+I105</f>
        <v>0</v>
      </c>
      <c r="J89" s="63">
        <f>+J90+J92+J94+J96+J98+J100+J103+J105</f>
        <v>239963.12</v>
      </c>
      <c r="K89" s="92">
        <f>+K90+K92+K94+K96+K98+K100+K103+K105</f>
        <v>0.6173456876865597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99620.91</v>
      </c>
      <c r="I94" s="57">
        <f>I95</f>
        <v>0</v>
      </c>
      <c r="J94" s="57">
        <f>J95</f>
        <v>99620.91</v>
      </c>
      <c r="K94" s="93">
        <f>K95</f>
        <v>0.2562916301134561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99620.91</v>
      </c>
      <c r="I95" s="36"/>
      <c r="J95" s="36">
        <f>SUBTOTAL(9,G95:I95)</f>
        <v>99620.91</v>
      </c>
      <c r="K95" s="83">
        <f>_xlfn.IFERROR(J95/$J$19*100,"0.00")</f>
        <v>0.2562916301134561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140342.21</v>
      </c>
      <c r="I98" s="57">
        <f>I99</f>
        <v>0</v>
      </c>
      <c r="J98" s="57">
        <f>J99</f>
        <v>140342.21</v>
      </c>
      <c r="K98" s="93">
        <f>K99</f>
        <v>0.36105405757310366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140342.21</v>
      </c>
      <c r="I99" s="36"/>
      <c r="J99" s="36">
        <f>SUBTOTAL(9,G99:I99)</f>
        <v>140342.21</v>
      </c>
      <c r="K99" s="83">
        <f>_xlfn.IFERROR(J99/$J$19*100,"0.00")</f>
        <v>0.36105405757310366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0</v>
      </c>
      <c r="I105" s="57">
        <f>I106</f>
        <v>0</v>
      </c>
      <c r="J105" s="57">
        <f>J106</f>
        <v>0</v>
      </c>
      <c r="K105" s="93">
        <f>K106</f>
        <v>0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/>
      <c r="I106" s="36"/>
      <c r="J106" s="36">
        <f>SUBTOTAL(9,G106:I106)</f>
        <v>0</v>
      </c>
      <c r="K106" s="83">
        <f>_xlfn.IFERROR(J106/$J$19*100,"0.00")</f>
        <v>0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169869.2</v>
      </c>
      <c r="I107" s="63">
        <f>+I108+I110</f>
        <v>0</v>
      </c>
      <c r="J107" s="63">
        <f>+J108+J110</f>
        <v>169869.2</v>
      </c>
      <c r="K107" s="92">
        <f>+K108+K110</f>
        <v>0.43701723035925594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169869.2</v>
      </c>
      <c r="I108" s="57">
        <f>I109</f>
        <v>0</v>
      </c>
      <c r="J108" s="57">
        <f>J109</f>
        <v>169869.2</v>
      </c>
      <c r="K108" s="93">
        <f>K109</f>
        <v>0.43701723035925594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>
        <v>169869.2</v>
      </c>
      <c r="I109" s="36"/>
      <c r="J109" s="36">
        <f>SUBTOTAL(9,G109:I109)</f>
        <v>169869.2</v>
      </c>
      <c r="K109" s="83">
        <f>_xlfn.IFERROR(J109/$J$19*100,"0.00")</f>
        <v>0.43701723035925594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93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83">
        <f>_xlfn.IFERROR(J111/$J$19*100,"0.00")</f>
        <v>0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14750</v>
      </c>
      <c r="I117" s="63">
        <f>+I118+I120+I122+I124</f>
        <v>0</v>
      </c>
      <c r="J117" s="63">
        <f>+J118+J120+J122+J124</f>
        <v>14750</v>
      </c>
      <c r="K117" s="92">
        <f>+K118+K120+K122+K124</f>
        <v>0.037946868224486986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350</v>
      </c>
      <c r="I118" s="57">
        <f>I119</f>
        <v>0</v>
      </c>
      <c r="J118" s="57">
        <f>J119</f>
        <v>350</v>
      </c>
      <c r="K118" s="93">
        <f>K119</f>
        <v>0.0009004341612590132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>
        <v>350</v>
      </c>
      <c r="I119" s="36"/>
      <c r="J119" s="36">
        <f>SUBTOTAL(9,G119:I119)</f>
        <v>350</v>
      </c>
      <c r="K119" s="83">
        <f>_xlfn.IFERROR(J119/$J$19*100,"0.00")</f>
        <v>0.0009004341612590132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14400</v>
      </c>
      <c r="I120" s="57">
        <f>I121</f>
        <v>0</v>
      </c>
      <c r="J120" s="57">
        <f>J121</f>
        <v>14400</v>
      </c>
      <c r="K120" s="93">
        <f>K121</f>
        <v>0.037046434063227975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>
        <v>14400</v>
      </c>
      <c r="I121" s="36"/>
      <c r="J121" s="36">
        <f>SUBTOTAL(9,G121:I121)</f>
        <v>14400</v>
      </c>
      <c r="K121" s="83">
        <f>_xlfn.IFERROR(J121/$J$19*100,"0.00")</f>
        <v>0.037046434063227975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0</v>
      </c>
      <c r="I126" s="63">
        <f>+I127+I129+I131+I137+I139+I141+I143+I145</f>
        <v>0</v>
      </c>
      <c r="J126" s="63">
        <f>+J127+J129+J131+J137+J139+J141+J143+J145</f>
        <v>0</v>
      </c>
      <c r="K126" s="92">
        <f>+K127+K129+K131+K137+K139+K141+K143+K145</f>
        <v>0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0</v>
      </c>
      <c r="I131" s="57">
        <f>SUM(I132:I136)</f>
        <v>0</v>
      </c>
      <c r="J131" s="57">
        <f>SUM(J132:J136)</f>
        <v>0</v>
      </c>
      <c r="K131" s="93">
        <f>SUM(K132:K136)</f>
        <v>0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83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0</v>
      </c>
      <c r="I147" s="63">
        <f>+I148+I150+I152+I154+I156+I158+I160+I162+I164</f>
        <v>0</v>
      </c>
      <c r="J147" s="63">
        <f>+J148+J150+J152+J154+J156+J158+J160+J162+J164</f>
        <v>0</v>
      </c>
      <c r="K147" s="92">
        <f>+K148+K150+K152+K154+K156+K158+K160+K162+K164</f>
        <v>0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0</v>
      </c>
      <c r="I152" s="57">
        <f>I153</f>
        <v>0</v>
      </c>
      <c r="J152" s="57">
        <f>J153</f>
        <v>0</v>
      </c>
      <c r="K152" s="93">
        <f>K153</f>
        <v>0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/>
      <c r="I153" s="36"/>
      <c r="J153" s="36">
        <f>SUBTOTAL(9,G153:I153)</f>
        <v>0</v>
      </c>
      <c r="K153" s="83">
        <f>_xlfn.IFERROR(J153/$J$19*100,"0.00")</f>
        <v>0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120494.69</v>
      </c>
      <c r="I166" s="63">
        <f>+I167+I175+I182</f>
        <v>0</v>
      </c>
      <c r="J166" s="63">
        <f>+J167+J175+J182</f>
        <v>120494.69</v>
      </c>
      <c r="K166" s="92">
        <f>+K167+K175+K182</f>
        <v>0.3099929575037566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0</v>
      </c>
      <c r="I167" s="57">
        <f>SUM(I168:I174)</f>
        <v>0</v>
      </c>
      <c r="J167" s="57">
        <f>SUM(J168:J174)</f>
        <v>0</v>
      </c>
      <c r="K167" s="93">
        <f>SUM(K168:K174)</f>
        <v>0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3" ref="J168:J174">SUBTOTAL(9,G168:I168)</f>
        <v>0</v>
      </c>
      <c r="K168" s="83">
        <f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3"/>
        <v>0</v>
      </c>
      <c r="K169" s="83">
        <f>_xlfn.IFERROR(J169/$J$19*100,"0.00")</f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3"/>
        <v>0</v>
      </c>
      <c r="K170" s="83">
        <f>_xlfn.IFERROR(J170/$J$19*100,"0.00")</f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3"/>
        <v>0</v>
      </c>
      <c r="K171" s="83">
        <f>_xlfn.IFERROR(J171/$J$19*100,"0.00")</f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3"/>
        <v>0</v>
      </c>
      <c r="K172" s="83">
        <f>_xlfn.IFERROR(J172/$J$19*100,"0.00")</f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3"/>
        <v>0</v>
      </c>
      <c r="K173" s="83">
        <f>_xlfn.IFERROR(J173/$J$19*100,"0.00")</f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3"/>
        <v>0</v>
      </c>
      <c r="K174" s="83">
        <f>_xlfn.IFERROR(J174/$J$19*100,"0.00")</f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120494.69</v>
      </c>
      <c r="I175" s="57">
        <f>SUM(I176:I181)</f>
        <v>0</v>
      </c>
      <c r="J175" s="57">
        <f>SUM(J176:J181)</f>
        <v>120494.69</v>
      </c>
      <c r="K175" s="93">
        <f>SUM(K176:K181)</f>
        <v>0.3099929575037566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4" ref="J176:J181">SUBTOTAL(9,G176:I176)</f>
        <v>0</v>
      </c>
      <c r="K176" s="83">
        <f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4"/>
        <v>0</v>
      </c>
      <c r="K177" s="83">
        <f>_xlfn.IFERROR(J177/$J$19*100,"0.00")</f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4"/>
        <v>0</v>
      </c>
      <c r="K178" s="83">
        <f>_xlfn.IFERROR(J178/$J$19*100,"0.00")</f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4"/>
        <v>0</v>
      </c>
      <c r="K179" s="83">
        <f>_xlfn.IFERROR(J179/$J$19*100,"0.00")</f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/>
      <c r="I180" s="88"/>
      <c r="J180" s="88">
        <f t="shared" si="4"/>
        <v>0</v>
      </c>
      <c r="K180" s="89">
        <f>_xlfn.IFERROR(J180/$J$19*100,"0.00")</f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f>21032.49+99462.2</f>
        <v>120494.69</v>
      </c>
      <c r="I181" s="36"/>
      <c r="J181" s="36">
        <f t="shared" si="4"/>
        <v>120494.69</v>
      </c>
      <c r="K181" s="83">
        <f>_xlfn.IFERROR(J181/$J$19*100,"0.00")</f>
        <v>0.3099929575037566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136540</v>
      </c>
      <c r="I184" s="63">
        <f>+I185+I187+I189+I191+I193+I197+I202+I209+I213</f>
        <v>0</v>
      </c>
      <c r="J184" s="63">
        <f>+J185+J187+J189+J191+J193+J197+J202+J209+J213</f>
        <v>136540</v>
      </c>
      <c r="K184" s="92">
        <f>+K185+K187+K189+K191+K193+K197+K202+K209+K213</f>
        <v>0.3512722296523019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14344</v>
      </c>
      <c r="I191" s="57">
        <f>I192</f>
        <v>0</v>
      </c>
      <c r="J191" s="57">
        <f>J192</f>
        <v>14344</v>
      </c>
      <c r="K191" s="93">
        <f>K192</f>
        <v>0.03690236459742653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f>3000+11344</f>
        <v>14344</v>
      </c>
      <c r="I192" s="36"/>
      <c r="J192" s="36">
        <f>SUBTOTAL(9,G192:I192)</f>
        <v>14344</v>
      </c>
      <c r="K192" s="83">
        <f>_xlfn.IFERROR(J192/$J$19*100,"0.00")</f>
        <v>0.03690236459742653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78596</v>
      </c>
      <c r="I193" s="57">
        <f>SUM(I194:I196)</f>
        <v>0</v>
      </c>
      <c r="J193" s="57">
        <f>SUM(J194:J196)</f>
        <v>78596</v>
      </c>
      <c r="K193" s="93">
        <f>SUM(K194:K196)</f>
        <v>0.202201495252324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>
        <v>78596</v>
      </c>
      <c r="I194" s="36"/>
      <c r="J194" s="36">
        <f>SUBTOTAL(9,G194:I194)</f>
        <v>78596</v>
      </c>
      <c r="K194" s="83">
        <f>_xlfn.IFERROR(J194/$J$19*100,"0.00")</f>
        <v>0.202201495252324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>
        <v>0</v>
      </c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39600</v>
      </c>
      <c r="I197" s="57">
        <f>SUM(I198:I201)</f>
        <v>0</v>
      </c>
      <c r="J197" s="57">
        <f>SUM(J198:J201)</f>
        <v>39600</v>
      </c>
      <c r="K197" s="93">
        <f>SUM(K198:K201)</f>
        <v>0.10187769367387692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>
        <v>39600</v>
      </c>
      <c r="I199" s="36"/>
      <c r="J199" s="36">
        <f>SUBTOTAL(9,G199:I199)</f>
        <v>39600</v>
      </c>
      <c r="K199" s="83">
        <f>_xlfn.IFERROR(J199/$J$19*100,"0.00")</f>
        <v>0.10187769367387692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4000</v>
      </c>
      <c r="I202" s="57">
        <f>SUM(I203:I208)</f>
        <v>0</v>
      </c>
      <c r="J202" s="57">
        <f>SUM(J203:J208)</f>
        <v>4000</v>
      </c>
      <c r="K202" s="93">
        <f>SUM(K203:K208)</f>
        <v>0.010290676128674438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5" ref="J203:J208">SUBTOTAL(9,G203:I203)</f>
        <v>0</v>
      </c>
      <c r="K203" s="83">
        <f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>
        <v>4000</v>
      </c>
      <c r="I204" s="36"/>
      <c r="J204" s="36">
        <f t="shared" si="5"/>
        <v>4000</v>
      </c>
      <c r="K204" s="83">
        <f>_xlfn.IFERROR(J204/$J$19*100,"0.00")</f>
        <v>0.010290676128674438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5"/>
        <v>0</v>
      </c>
      <c r="K205" s="83">
        <f>_xlfn.IFERROR(J205/$J$19*100,"0.00")</f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/>
      <c r="I206" s="36"/>
      <c r="J206" s="36">
        <f t="shared" si="5"/>
        <v>0</v>
      </c>
      <c r="K206" s="83">
        <f>_xlfn.IFERROR(J206/$J$19*100,"0.00")</f>
        <v>0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5"/>
        <v>0</v>
      </c>
      <c r="K207" s="83">
        <f>_xlfn.IFERROR(J207/$J$19*100,"0.00")</f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/>
      <c r="I208" s="36"/>
      <c r="J208" s="36">
        <f t="shared" si="5"/>
        <v>0</v>
      </c>
      <c r="K208" s="83">
        <f>_xlfn.IFERROR(J208/$J$19*100,"0.00")</f>
        <v>0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93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10293266.99</v>
      </c>
      <c r="I219" s="70">
        <f>+I220+I232+I241+I254+I259+I270+I298+I314+I319</f>
        <v>0</v>
      </c>
      <c r="J219" s="70">
        <f>+J220+J232+J241+J254+J259+J270+J298+J314+J319</f>
        <v>10293266.99</v>
      </c>
      <c r="K219" s="91">
        <f>+K220+K232+K241+K254+K259+K270+K298+K314+K319</f>
        <v>26.481169225016387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596474.59</v>
      </c>
      <c r="I220" s="63">
        <f>+I221+I224+I226+I230</f>
        <v>0</v>
      </c>
      <c r="J220" s="63">
        <f>+J221+J224+J226+J230</f>
        <v>596474.59</v>
      </c>
      <c r="K220" s="92">
        <f>+K221+K224+K226+K230</f>
        <v>1.5345317061684678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596474.59</v>
      </c>
      <c r="I221" s="57">
        <f>SUM(I222:I222)</f>
        <v>0</v>
      </c>
      <c r="J221" s="57">
        <f>SUM(J222:J222)</f>
        <v>596474.59</v>
      </c>
      <c r="K221" s="93">
        <f>SUM(K222:K222)</f>
        <v>1.5345317061684678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596474.59</v>
      </c>
      <c r="I222" s="36"/>
      <c r="J222" s="36">
        <f>SUBTOTAL(9,G222:I222)</f>
        <v>596474.59</v>
      </c>
      <c r="K222" s="83">
        <f>_xlfn.IFERROR(J222/$J$19*100,"0.00")</f>
        <v>1.5345317061684678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0</v>
      </c>
      <c r="I230" s="52">
        <f>+I231</f>
        <v>0</v>
      </c>
      <c r="J230" s="52">
        <f>+J231</f>
        <v>0</v>
      </c>
      <c r="K230" s="94">
        <f>+K231</f>
        <v>0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0</v>
      </c>
      <c r="I231" s="47"/>
      <c r="J231" s="36">
        <f>SUBTOTAL(9,G231:I231)</f>
        <v>0</v>
      </c>
      <c r="K231" s="83">
        <f>_xlfn.IFERROR(J231/$J$19*100,"0.00")</f>
        <v>0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23432.51</v>
      </c>
      <c r="I232" s="63">
        <f>+I233+I235+I237+I239</f>
        <v>0</v>
      </c>
      <c r="J232" s="63">
        <f>+J233+J235+J237+J239</f>
        <v>23432.51</v>
      </c>
      <c r="K232" s="92">
        <f>+K233+K235+K237+K239</f>
        <v>0.06028409282298126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22982.51</v>
      </c>
      <c r="I233" s="52">
        <f>+I234</f>
        <v>0</v>
      </c>
      <c r="J233" s="52">
        <f>+J234</f>
        <v>22982.51</v>
      </c>
      <c r="K233" s="94">
        <f>+K234</f>
        <v>0.059126391758505384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36">
        <v>22982.51</v>
      </c>
      <c r="I234" s="47"/>
      <c r="J234" s="36">
        <f>SUBTOTAL(9,G234:I234)</f>
        <v>22982.51</v>
      </c>
      <c r="K234" s="83">
        <f>_xlfn.IFERROR(J234/$J$19*100,"0.00")</f>
        <v>0.059126391758505384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450</v>
      </c>
      <c r="I235" s="52">
        <f>+I236</f>
        <v>0</v>
      </c>
      <c r="J235" s="52">
        <f>+J236</f>
        <v>450</v>
      </c>
      <c r="K235" s="94">
        <f>+K236</f>
        <v>0.0011577010644758742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36">
        <v>450</v>
      </c>
      <c r="I236" s="47"/>
      <c r="J236" s="36">
        <f>SUBTOTAL(9,G236:I236)</f>
        <v>450</v>
      </c>
      <c r="K236" s="83">
        <f>_xlfn.IFERROR(J236/$J$19*100,"0.00")</f>
        <v>0.0011577010644758742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78782.23</v>
      </c>
      <c r="I241" s="63">
        <f>+I242+I244+I246+I248+I250+I252</f>
        <v>0</v>
      </c>
      <c r="J241" s="63">
        <f>+J242+J244+J246+J248+J250+J252</f>
        <v>78782.23</v>
      </c>
      <c r="K241" s="92">
        <f>+K242+K244+K246+K248+K250+K252</f>
        <v>0.20268060340618474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78782.23</v>
      </c>
      <c r="I244" s="52">
        <f>+I245</f>
        <v>0</v>
      </c>
      <c r="J244" s="52">
        <f>+J245</f>
        <v>78782.23</v>
      </c>
      <c r="K244" s="94">
        <f>+K245</f>
        <v>0.20268060340618474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78782.23</v>
      </c>
      <c r="I245" s="36"/>
      <c r="J245" s="36">
        <f>SUBTOTAL(9,G245:I245)</f>
        <v>78782.23</v>
      </c>
      <c r="K245" s="83">
        <f>_xlfn.IFERROR(J245/$J$19*100,"0.00")</f>
        <v>0.20268060340618474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4384598.54</v>
      </c>
      <c r="I254" s="63">
        <f>+I255+I257</f>
        <v>0</v>
      </c>
      <c r="J254" s="63">
        <f>+J255+J257</f>
        <v>4384598.54</v>
      </c>
      <c r="K254" s="92">
        <f>+K255+K257</f>
        <v>11.280120882349696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4384598.54</v>
      </c>
      <c r="I255" s="52">
        <f>+I256</f>
        <v>0</v>
      </c>
      <c r="J255" s="52">
        <f>+J256</f>
        <v>4384598.54</v>
      </c>
      <c r="K255" s="94">
        <f>+K256</f>
        <v>11.280120882349696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4384598.54</v>
      </c>
      <c r="I256" s="36"/>
      <c r="J256" s="36">
        <f>SUBTOTAL(9,G256:I256)</f>
        <v>4384598.54</v>
      </c>
      <c r="K256" s="83">
        <f>_xlfn.IFERROR(J256/$J$19*100,"0.00")</f>
        <v>11.280120882349696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7958.4</v>
      </c>
      <c r="I259" s="63">
        <f>+I260+I262+I264+I266+I268</f>
        <v>0</v>
      </c>
      <c r="J259" s="63">
        <f>+J260+J262+J264+J266+J268</f>
        <v>7958.4</v>
      </c>
      <c r="K259" s="92">
        <f>+K260+K262+K264+K266+K268</f>
        <v>0.020474329225610658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>
        <v>0</v>
      </c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7958.4</v>
      </c>
      <c r="I268" s="52">
        <f>+I269</f>
        <v>0</v>
      </c>
      <c r="J268" s="52">
        <f>+J269</f>
        <v>7958.4</v>
      </c>
      <c r="K268" s="94">
        <f>+K269</f>
        <v>0.020474329225610658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f>6478.5+1479.9</f>
        <v>7958.4</v>
      </c>
      <c r="I269" s="36"/>
      <c r="J269" s="36">
        <f>SUBTOTAL(9,G269:I269)</f>
        <v>7958.4</v>
      </c>
      <c r="K269" s="83">
        <f>_xlfn.IFERROR(J269/$J$19*100,"0.00")</f>
        <v>0.020474329225610658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55851.79</v>
      </c>
      <c r="I270" s="63">
        <f>+I271+I277+I281+I288+I296</f>
        <v>0</v>
      </c>
      <c r="J270" s="63">
        <f>+J271+J277+J281+J288+J296</f>
        <v>55851.79</v>
      </c>
      <c r="K270" s="63">
        <f>+K271+K277+K281+K288+K296</f>
        <v>0.14368817052418442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94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/>
      <c r="I272" s="36"/>
      <c r="J272" s="36">
        <f>SUBTOTAL(9,G272:I272)</f>
        <v>0</v>
      </c>
      <c r="K272" s="83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6814.21</v>
      </c>
      <c r="I277" s="52">
        <f>+I278+I279+I280</f>
        <v>0</v>
      </c>
      <c r="J277" s="52">
        <f>+J278+J279+J280</f>
        <v>6814.21</v>
      </c>
      <c r="K277" s="94">
        <f>+K278+K279+K280</f>
        <v>0.017530707045693657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>
        <v>6814.21</v>
      </c>
      <c r="I278" s="36"/>
      <c r="J278" s="36">
        <f>SUBTOTAL(9,G278:I278)</f>
        <v>6814.21</v>
      </c>
      <c r="K278" s="83">
        <f>_xlfn.IFERROR(J278/$J$19*100,"0.00")</f>
        <v>0.017530707045693657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4817.72</v>
      </c>
      <c r="I281" s="52">
        <f>+I282+I283+I284+I285+I286+I287</f>
        <v>0</v>
      </c>
      <c r="J281" s="52">
        <f>+H281</f>
        <v>4817.72</v>
      </c>
      <c r="K281" s="94">
        <f>+K282+K283+K284+K285+K286+K287</f>
        <v>0.012394399049659352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6" ref="J282:J287">SUBTOTAL(9,G282:I282)</f>
        <v>0</v>
      </c>
      <c r="K282" s="83">
        <f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6"/>
        <v>0</v>
      </c>
      <c r="K283" s="83">
        <f>_xlfn.IFERROR(J283/$J$19*100,"0.00")</f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f>3887.73+929.99</f>
        <v>4817.72</v>
      </c>
      <c r="I284" s="36"/>
      <c r="J284" s="36"/>
      <c r="K284" s="83">
        <f>_xlfn.IFERROR(J284/$J$19*100,"0.00")</f>
        <v>0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>
        <v>0</v>
      </c>
      <c r="I285" s="36"/>
      <c r="J285" s="36">
        <f>+H284</f>
        <v>4817.72</v>
      </c>
      <c r="K285" s="83">
        <f>_xlfn.IFERROR(J285/$J$19*100,"0.00")</f>
        <v>0.012394399049659352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6"/>
        <v>0</v>
      </c>
      <c r="K286" s="83">
        <f>_xlfn.IFERROR(J286/$J$19*100,"0.00")</f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6"/>
        <v>0</v>
      </c>
      <c r="K287" s="83">
        <f>_xlfn.IFERROR(J287/$J$19*100,"0.00")</f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44219.86</v>
      </c>
      <c r="I288" s="52">
        <f>+I289+I290+I291+I292+I293+I294+I295</f>
        <v>0</v>
      </c>
      <c r="J288" s="52">
        <f>+J289+J290+J291+J292+J293+J294+J295</f>
        <v>44219.86</v>
      </c>
      <c r="K288" s="94">
        <f>+K289+K290+K291+K292+K293+K294+K295</f>
        <v>0.1137630644288314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7" ref="J289:J295">SUBTOTAL(9,G289:I289)</f>
        <v>0</v>
      </c>
      <c r="K289" s="83">
        <f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7"/>
        <v>0</v>
      </c>
      <c r="K290" s="83">
        <f>_xlfn.IFERROR(J290/$J$19*100,"0.00")</f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7"/>
        <v>0</v>
      </c>
      <c r="K291" s="83">
        <f>_xlfn.IFERROR(J291/$J$19*100,"0.00")</f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44219.86</v>
      </c>
      <c r="I292" s="36"/>
      <c r="J292" s="36">
        <f t="shared" si="7"/>
        <v>44219.86</v>
      </c>
      <c r="K292" s="83">
        <f>_xlfn.IFERROR(J292/$J$19*100,"0.00")</f>
        <v>0.1137630644288314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7"/>
        <v>0</v>
      </c>
      <c r="K293" s="83">
        <f>_xlfn.IFERROR(J293/$J$19*100,"0.00")</f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7"/>
        <v>0</v>
      </c>
      <c r="K294" s="83">
        <f>_xlfn.IFERROR(J294/$J$19*100,"0.00")</f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7"/>
        <v>0</v>
      </c>
      <c r="K295" s="83">
        <f>_xlfn.IFERROR(J295/$J$19*100,"0.00")</f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272657</v>
      </c>
      <c r="I298" s="63">
        <f>+I299+I307</f>
        <v>0</v>
      </c>
      <c r="J298" s="63">
        <f>+J299+J307</f>
        <v>272657</v>
      </c>
      <c r="K298" s="92">
        <f>+K299+K307</f>
        <v>0.7014562203039965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272657</v>
      </c>
      <c r="I299" s="52">
        <f>+I300+I301+I302+I303+I304+I305+I306</f>
        <v>0</v>
      </c>
      <c r="J299" s="52">
        <f>+J300+J301+J302+J303+J304+J305+J306</f>
        <v>272657</v>
      </c>
      <c r="K299" s="94">
        <f>+K300+K301+K302+K303+K304+K305+K306</f>
        <v>0.7014562203039965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/>
      <c r="I300" s="36"/>
      <c r="J300" s="36">
        <f aca="true" t="shared" si="8" ref="J300:J306">SUBTOTAL(9,G300:I300)</f>
        <v>0</v>
      </c>
      <c r="K300" s="83">
        <f>_xlfn.IFERROR(J300/$J$19*100,"0.00")</f>
        <v>0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>
        <v>264955</v>
      </c>
      <c r="I301" s="36"/>
      <c r="J301" s="36">
        <f t="shared" si="8"/>
        <v>264955</v>
      </c>
      <c r="K301" s="83">
        <f>_xlfn.IFERROR(J301/$J$19*100,"0.00")</f>
        <v>0.6816415234182338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8"/>
        <v>0</v>
      </c>
      <c r="K302" s="83">
        <f>_xlfn.IFERROR(J302/$J$19*100,"0.00")</f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7702</v>
      </c>
      <c r="I303" s="36"/>
      <c r="J303" s="36">
        <f t="shared" si="8"/>
        <v>7702</v>
      </c>
      <c r="K303" s="83">
        <f>_xlfn.IFERROR(J303/$J$19*100,"0.00")</f>
        <v>0.019814696885762626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8"/>
        <v>0</v>
      </c>
      <c r="K304" s="83">
        <f>_xlfn.IFERROR(J304/$J$19*100,"0.00")</f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/>
      <c r="I305" s="36"/>
      <c r="J305" s="36">
        <f t="shared" si="8"/>
        <v>0</v>
      </c>
      <c r="K305" s="83">
        <f>_xlfn.IFERROR(J305/$J$19*100,"0.00")</f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8"/>
        <v>0</v>
      </c>
      <c r="K306" s="83">
        <f>_xlfn.IFERROR(J306/$J$19*100,"0.00")</f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94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9" ref="J308:J313">SUBTOTAL(9,G308:I308)</f>
        <v>0</v>
      </c>
      <c r="K308" s="83">
        <f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9"/>
        <v>0</v>
      </c>
      <c r="K309" s="83">
        <f>_xlfn.IFERROR(J309/$J$19*100,"0.00")</f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9"/>
        <v>0</v>
      </c>
      <c r="K310" s="83">
        <f>_xlfn.IFERROR(J310/$J$19*100,"0.00")</f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9"/>
        <v>0</v>
      </c>
      <c r="K311" s="83">
        <f>_xlfn.IFERROR(J311/$J$19*100,"0.00")</f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>
        <v>0</v>
      </c>
      <c r="I312" s="47"/>
      <c r="J312" s="36">
        <f t="shared" si="9"/>
        <v>0</v>
      </c>
      <c r="K312" s="83">
        <f>_xlfn.IFERROR(J312/$J$19*100,"0.00")</f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>
        <v>0</v>
      </c>
      <c r="I313" s="47"/>
      <c r="J313" s="36">
        <f t="shared" si="9"/>
        <v>0</v>
      </c>
      <c r="K313" s="83">
        <f>_xlfn.IFERROR(J313/$J$19*100,"0.00")</f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4873511.93</v>
      </c>
      <c r="I319" s="63">
        <f>+I320+I322+I324+I326+I328+I330+I332+I334+I336</f>
        <v>0</v>
      </c>
      <c r="J319" s="63">
        <f>+J320+J322+J324+J326+J328+J330+J332+J334+J336</f>
        <v>4873511.93</v>
      </c>
      <c r="K319" s="92">
        <f>+K320+K322+K324+K326+K328+K330+K332+K334+K336</f>
        <v>12.537933220215269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154914.76</v>
      </c>
      <c r="I320" s="52">
        <f>+I321</f>
        <v>0</v>
      </c>
      <c r="J320" s="52">
        <f>+J321</f>
        <v>154914.76</v>
      </c>
      <c r="K320" s="94">
        <f>+K321</f>
        <v>0.3985444056778324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154914.76</v>
      </c>
      <c r="I321" s="36"/>
      <c r="J321" s="36">
        <f>SUBTOTAL(9,G321:I321)</f>
        <v>154914.76</v>
      </c>
      <c r="K321" s="83">
        <f>_xlfn.IFERROR(J321/$J$19*100,"0.00")</f>
        <v>0.3985444056778324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2009.14</v>
      </c>
      <c r="I322" s="52">
        <f>+I323</f>
        <v>0</v>
      </c>
      <c r="J322" s="52">
        <f>+J323</f>
        <v>2009.14</v>
      </c>
      <c r="K322" s="94">
        <f>+K323</f>
        <v>0.005168852259291239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2009.14</v>
      </c>
      <c r="I323" s="36"/>
      <c r="J323" s="36">
        <f>SUBTOTAL(9,G323:I323)</f>
        <v>2009.14</v>
      </c>
      <c r="K323" s="83">
        <f>_xlfn.IFERROR(J323/$J$19*100,"0.00")</f>
        <v>0.005168852259291239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4673275.14</v>
      </c>
      <c r="I324" s="52">
        <f>+I325</f>
        <v>0</v>
      </c>
      <c r="J324" s="52">
        <f>+J325</f>
        <v>4673275.14</v>
      </c>
      <c r="K324" s="94">
        <f>+K325</f>
        <v>12.02279023148142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v>4673275.14</v>
      </c>
      <c r="I325" s="36"/>
      <c r="J325" s="36">
        <f>SUBTOTAL(9,G325:I325)</f>
        <v>4673275.14</v>
      </c>
      <c r="K325" s="83">
        <f>_xlfn.IFERROR(J325/$J$19*100,"0.00")</f>
        <v>12.02279023148142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43312.89</v>
      </c>
      <c r="I330" s="52">
        <f>+I331</f>
        <v>0</v>
      </c>
      <c r="J330" s="52">
        <f>+J331</f>
        <v>43312.89</v>
      </c>
      <c r="K330" s="94">
        <f>+K331</f>
        <v>0.11142973079672544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43312.89</v>
      </c>
      <c r="I331" s="36"/>
      <c r="J331" s="36">
        <f>SUBTOTAL(9,G331:I331)</f>
        <v>43312.89</v>
      </c>
      <c r="K331" s="83">
        <f>_xlfn.IFERROR(J331/$J$19*100,"0.00")</f>
        <v>0.11142973079672544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94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83">
        <f>_xlfn.IFERROR(J337/$J$19*100,"0.00")</f>
        <v>0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43">
        <v>2</v>
      </c>
      <c r="B348" s="38">
        <v>4</v>
      </c>
      <c r="C348" s="38">
        <v>1</v>
      </c>
      <c r="D348" s="38">
        <v>4</v>
      </c>
      <c r="E348" s="38"/>
      <c r="F348" s="35" t="s">
        <v>342</v>
      </c>
      <c r="G348" s="47">
        <f>+G349+G350</f>
        <v>0</v>
      </c>
      <c r="H348" s="47">
        <f>+H349+H350</f>
        <v>0</v>
      </c>
      <c r="I348" s="47">
        <f>+I349+I350</f>
        <v>0</v>
      </c>
      <c r="J348" s="36">
        <f>+J349+J350</f>
        <v>0</v>
      </c>
      <c r="K348" s="83">
        <f>+K349+K350</f>
        <v>0</v>
      </c>
    </row>
    <row r="349" spans="1:11" ht="12.75">
      <c r="A349" s="43">
        <v>2</v>
      </c>
      <c r="B349" s="38">
        <v>4</v>
      </c>
      <c r="C349" s="38">
        <v>1</v>
      </c>
      <c r="D349" s="38">
        <v>4</v>
      </c>
      <c r="E349" s="38" t="s">
        <v>268</v>
      </c>
      <c r="F349" s="35" t="s">
        <v>343</v>
      </c>
      <c r="G349" s="47"/>
      <c r="H349" s="36"/>
      <c r="I349" s="47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0</v>
      </c>
      <c r="I403" s="70">
        <f>+I404+I415+I424+I433+I440+I455+I460+I479</f>
        <v>0</v>
      </c>
      <c r="J403" s="70">
        <f>+J404+J415+J424+J433+J440+J455+J460+J479</f>
        <v>0</v>
      </c>
      <c r="K403" s="91">
        <f>+K404+K415+K424+K433+K440+K455+K460+K479</f>
        <v>0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0</v>
      </c>
      <c r="I404" s="63">
        <f>+I405+I407+I409+I411+I413</f>
        <v>0</v>
      </c>
      <c r="J404" s="63">
        <f>+J405+J407+J409+J411+J413</f>
        <v>0</v>
      </c>
      <c r="K404" s="92">
        <f>+K405+K407+K409+K411+K413</f>
        <v>0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94">
        <f>+K410</f>
        <v>0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/>
      <c r="I410" s="47"/>
      <c r="J410" s="36">
        <f>SUBTOTAL(9,G410:I410)</f>
        <v>0</v>
      </c>
      <c r="K410" s="83">
        <f>_xlfn.IFERROR(J410/$J$19*100,"0.00")</f>
        <v>0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0</v>
      </c>
      <c r="I424" s="63">
        <f>+I425+I427+I429+I431</f>
        <v>0</v>
      </c>
      <c r="J424" s="63">
        <f>+J425+J427+J429+J431</f>
        <v>0</v>
      </c>
      <c r="K424" s="92">
        <f>+K425+K427+K429+K431</f>
        <v>0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94">
        <f>+K426</f>
        <v>0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83">
        <f>_xlfn.IFERROR(J426/$J$19*100,"0.00")</f>
        <v>0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  <row r="518" spans="5:6" ht="15.75">
      <c r="E518" s="2" t="s">
        <v>399</v>
      </c>
      <c r="F518" s="2" t="s">
        <v>401</v>
      </c>
    </row>
    <row r="519" ht="15.75">
      <c r="F519" s="2" t="s">
        <v>400</v>
      </c>
    </row>
  </sheetData>
  <sheetProtection/>
  <autoFilter ref="A17:K514"/>
  <mergeCells count="12">
    <mergeCell ref="A17:A18"/>
    <mergeCell ref="B17:B18"/>
    <mergeCell ref="C17:C18"/>
    <mergeCell ref="D17:D18"/>
    <mergeCell ref="E17:E18"/>
    <mergeCell ref="F17:F18"/>
    <mergeCell ref="J1:K1"/>
    <mergeCell ref="K17:K18"/>
    <mergeCell ref="G17:G18"/>
    <mergeCell ref="H17:H18"/>
    <mergeCell ref="I17:I18"/>
    <mergeCell ref="J17:J18"/>
  </mergeCells>
  <printOptions/>
  <pageMargins left="0.4724409448818898" right="0.11811023622047245" top="0.5511811023622047" bottom="0.4330708661417323" header="0" footer="0"/>
  <pageSetup fitToHeight="0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ndelorbe</cp:lastModifiedBy>
  <cp:lastPrinted>2017-07-03T19:24:52Z</cp:lastPrinted>
  <dcterms:created xsi:type="dcterms:W3CDTF">2007-07-31T17:41:49Z</dcterms:created>
  <dcterms:modified xsi:type="dcterms:W3CDTF">2017-08-03T14:12:06Z</dcterms:modified>
  <cp:category/>
  <cp:version/>
  <cp:contentType/>
  <cp:contentStatus/>
</cp:coreProperties>
</file>