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09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2017'!$A$1:$K$337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<sst xmlns="http://schemas.openxmlformats.org/spreadsheetml/2006/main" count="809" uniqueCount="403">
  <si>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</si>
  <si>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</si>
  <si>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</si>
  <si>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</si>
  <si>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</si>
  <si>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</si>
  <si>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</si>
  <si>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</si>
  <si>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</si>
  <si>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</si>
  <si>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</si>
  <si>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</si>
  <si>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</si>
  <si>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</si>
  <si>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</si>
  <si>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</si>
  <si>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</si>
  <si>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</si>
  <si>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</si>
  <si>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</si>
  <si>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</si>
  <si>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</si>
  <si>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</si>
  <si>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</si>
  <si>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</si>
  <si>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</si>
  <si>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</si>
  <si>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</si>
  <si>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</si>
  <si>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</si>
  <si>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</si>
  <si>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</si>
  <si>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</si>
  <si>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</si>
  <si>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</si>
  <si>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</si>
  <si>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</si>
  <si>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</si>
  <si>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</si>
  <si>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</si>
  <si>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</si>
  <si>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</si>
  <si>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</si>
  <si>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</si>
  <si>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</si>
  <si>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</si>
  <si>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</si>
  <si>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</si>
  <si>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</si>
  <si>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</si>
  <si>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</si>
  <si>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</si>
  <si>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</si>
  <si>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</si>
  <si>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</si>
  <si>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</si>
  <si>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</si>
  <si>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</si>
  <si>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</si>
  <si>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</si>
  <si>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</si>
  <si>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</si>
  <si>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</si>
  <si>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</si>
  <si>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</si>
  <si>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</si>
  <si>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</si>
  <si>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</si>
  <si>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</si>
  <si>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</si>
  <si>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</si>
  <si>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</si>
  <si>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</si>
  <si>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</si>
  <si>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</si>
  <si>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</si>
  <si>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</si>
  <si>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</si>
  <si>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</si>
  <si>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</si>
  <si>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</si>
  <si>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</si>
  <si>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</si>
  <si>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</si>
  <si>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</si>
  <si>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</si>
  <si>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</si>
  <si>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</si>
  <si>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</si>
  <si>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</si>
  <si>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</si>
  <si>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</si>
  <si>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</si>
  <si>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</si>
  <si>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</si>
  <si>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</si>
  <si>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</si>
  <si>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</si>
  <si>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</si>
  <si>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</si>
  <si>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</si>
  <si>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</si>
  <si>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</si>
  <si>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</si>
  <si>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</si>
  <si>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</si>
  <si>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</si>
  <si>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</si>
  <si>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</si>
  <si>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</si>
  <si>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</si>
  <si>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</si>
  <si>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</si>
  <si>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</si>
  <si>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</si>
  <si>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</si>
  <si>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</si>
  <si>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</si>
  <si>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</si>
  <si>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</si>
  <si>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</si>
  <si>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</si>
  <si>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</si>
  <si>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</si>
  <si>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</si>
  <si>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</si>
  <si>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</si>
  <si>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</si>
  <si>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</si>
  <si>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</si>
  <si>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</si>
  <si>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</si>
  <si>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</si>
  <si>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</si>
  <si>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</si>
  <si>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</si>
  <si>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</si>
  <si>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</si>
  <si>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</si>
  <si>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</si>
  <si>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</si>
  <si>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</si>
  <si>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</si>
  <si>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</si>
  <si>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</si>
  <si>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</si>
  <si>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</si>
  <si>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</si>
  <si>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</si>
  <si>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</si>
  <si>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</si>
  <si>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</si>
  <si>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</si>
  <si>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</si>
  <si>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</si>
  <si>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</si>
  <si>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</si>
  <si>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</si>
  <si>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</si>
  <si>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</si>
  <si>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</si>
  <si>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</si>
  <si>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</si>
  <si>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</si>
  <si>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</si>
  <si>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</si>
  <si>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</si>
  <si>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</si>
  <si>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</si>
  <si>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</si>
  <si>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</si>
  <si>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</si>
  <si>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</si>
  <si>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</si>
  <si>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</si>
  <si>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</si>
  <si>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</si>
  <si>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</si>
  <si>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</si>
  <si>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</si>
  <si>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</si>
  <si>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</si>
  <si>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</si>
  <si>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</si>
  <si>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</si>
  <si>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</si>
  <si>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</si>
  <si>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</si>
  <si>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</si>
  <si>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</si>
  <si>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</si>
  <si>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</si>
  <si>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</si>
  <si>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</si>
  <si>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</si>
  <si>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</si>
  <si>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</si>
  <si>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</si>
  <si>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</si>
  <si>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</si>
  <si>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</si>
  <si>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</si>
  <si>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</si>
  <si>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</si>
  <si>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</si>
  <si>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</si>
  <si>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</si>
  <si>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</si>
  <si>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</si>
  <si>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</si>
  <si>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</si>
  <si>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</si>
  <si>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</si>
  <si>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</si>
  <si>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</si>
  <si>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</si>
  <si>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</si>
  <si>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</si>
  <si>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</si>
  <si>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</si>
  <si>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</si>
  <si>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</si>
  <si>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</si>
  <si>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</si>
  <si>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</si>
  <si>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</si>
  <si>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</si>
  <si>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</si>
  <si>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</si>
  <si>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</si>
  <si>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</si>
  <si>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</si>
  <si>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</si>
  <si>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</si>
  <si>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</si>
  <si>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</si>
  <si>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</si>
  <si>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</si>
  <si>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</si>
  <si>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</si>
  <si>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</si>
  <si>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</si>
  <si>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</si>
  <si>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</si>
  <si>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</si>
  <si>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</si>
  <si>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</si>
  <si>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</si>
  <si>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</si>
  <si>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</si>
  <si>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</si>
  <si>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</si>
  <si>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</si>
  <si>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</si>
  <si>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</si>
  <si>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</si>
  <si>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</si>
  <si>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</si>
  <si>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</si>
  <si>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</si>
  <si>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</si>
  <si>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</si>
  <si>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</si>
  <si>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</si>
  <si>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</si>
  <si>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</si>
  <si>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</si>
  <si>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</si>
  <si>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</si>
  <si>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</si>
  <si>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</si>
  <si>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</si>
  <si>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</si>
  <si>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</si>
  <si>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</si>
  <si>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</si>
  <si>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</si>
  <si>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</si>
  <si>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</si>
  <si>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</si>
  <si>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</si>
  <si>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</si>
  <si>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</si>
  <si>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</si>
  <si>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</si>
  <si>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</si>
  <si>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</si>
  <si>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</si>
  <si>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</si>
  <si>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</si>
  <si>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</si>
  <si>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</si>
  <si>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</si>
  <si>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</si>
  <si>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</si>
  <si>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</si>
  <si>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</si>
  <si>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</si>
  <si>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</si>
  <si>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</si>
  <si>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</si>
  <si>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</si>
  <si>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</si>
  <si>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</si>
  <si>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</si>
  <si>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</si>
  <si>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</si>
  <si>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</si>
  <si>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</si>
  <si>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</si>
  <si>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</si>
  <si>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</si>
  <si>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</si>
  <si>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</si>
  <si>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</si>
  <si>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</si>
  <si>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</si>
  <si>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</si>
  <si>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</si>
  <si>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</si>
  <si>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</si>
  <si>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</si>
  <si>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</si>
  <si>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</si>
  <si>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</si>
  <si>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</si>
  <si>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</si>
  <si>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</si>
  <si>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</si>
  <si>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</si>
  <si>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</si>
  <si>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</si>
  <si>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</si>
  <si>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</si>
  <si>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</si>
  <si>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</si>
  <si>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</si>
  <si>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</si>
  <si>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</si>
  <si>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</si>
  <si>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</si>
  <si>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</si>
  <si>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</si>
  <si>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</si>
  <si>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</si>
  <si>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</si>
  <si>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</si>
  <si>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</si>
  <si>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</si>
  <si>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</si>
  <si>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</si>
  <si>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</si>
  <si>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</si>
  <si>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</si>
  <si>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</si>
  <si>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</si>
  <si>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</si>
  <si>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</si>
  <si>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</si>
  <si>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</si>
  <si>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</si>
  <si>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</si>
  <si>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</si>
  <si>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</si>
  <si>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</si>
  <si>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</si>
  <si>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</si>
  <si>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</si>
  <si>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</si>
  <si>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</si>
  <si>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</si>
  <si>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</si>
  <si>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</si>
  <si>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</si>
  <si>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</si>
  <si>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</si>
  <si>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</si>
  <si>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</si>
  <si>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</si>
  <si>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</si>
  <si>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</si>
  <si>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</si>
  <si>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</si>
  <si>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</si>
  <si>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</si>
  <si>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</si>
  <si>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</si>
  <si>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</si>
  <si>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</si>
  <si>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</si>
  <si>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</si>
  <si>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</si>
  <si>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</si>
  <si>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</si>
  <si>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</si>
  <si>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</si>
  <si>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</si>
  <si>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</si>
  <si>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</si>
  <si>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</si>
  <si>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de realizado este Reporte los Estados Bancarios no se habian Recibido</t>
  </si>
  <si>
    <t>Estos datos son preliminares ya, que ha la fecha (02.06.2017)</t>
  </si>
  <si>
    <t>AL 30 DE JUNIO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</si>
</sst>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5</xdr:col>
      <xdr:colOff>495300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19921193.98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17215537.79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60153149.769999996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19942402.42</v>
      </c>
      <c r="H19" s="61">
        <f>+H20+H88+H219+H338+H396+H403+H486</f>
        <v>19872301.300000004</v>
      </c>
      <c r="I19" s="61">
        <f>+I20+I88+I219+I338+I396+I403+I486</f>
        <v>0</v>
      </c>
      <c r="J19" s="61">
        <f>+J20+J88+J219+J338+J396+J403+J486</f>
        <v>39814703.720000006</v>
      </c>
      <c r="K19" s="90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19942402.42</v>
      </c>
      <c r="H20" s="70">
        <f>+H21+H48+H64+H71+H79</f>
        <v>8453783.71</v>
      </c>
      <c r="I20" s="70">
        <f>+I21+I48+I64+I71+I79</f>
        <v>0</v>
      </c>
      <c r="J20" s="70">
        <f>+J21+J48+J64+J71+J79</f>
        <v>28400661.130000003</v>
      </c>
      <c r="K20" s="91">
        <f>+K21+K48+K64+K71+K79</f>
        <v>71.32085254155947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19942402.42</v>
      </c>
      <c r="H21" s="63">
        <f>+H22+H29+H37+H39+H41+H46</f>
        <v>4759073.23</v>
      </c>
      <c r="I21" s="63">
        <f>+I22+I29+I37+I39+I41+I46</f>
        <v>0</v>
      </c>
      <c r="J21" s="63">
        <f>+J22+J29+J37+J39+J41+J46+J147</f>
        <v>24705950.650000002</v>
      </c>
      <c r="K21" s="92">
        <f>+K22+K29+K37+K39+K41+K46</f>
        <v>62.041088698574896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8951324.71</v>
      </c>
      <c r="H22" s="57">
        <f>SUM(H23:H28)</f>
        <v>390524.14</v>
      </c>
      <c r="I22" s="57">
        <f>SUM(I23:I28)</f>
        <v>0</v>
      </c>
      <c r="J22" s="57">
        <f>SUM(J23:J28)</f>
        <v>9341848.85</v>
      </c>
      <c r="K22" s="93">
        <f>SUM(K23:K28)</f>
        <v>23.463313743830113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1537256.46</v>
      </c>
      <c r="H23" s="36">
        <v>312667.24</v>
      </c>
      <c r="I23" s="36"/>
      <c r="J23" s="36">
        <f aca="true" t="shared" si="0" ref="J23:J28">SUBTOTAL(9,G23:I23)</f>
        <v>1849923.7</v>
      </c>
      <c r="K23" s="83">
        <f aca="true" t="shared" si="1" ref="K23:K28">_xlfn.IFERROR(J23/$J$19*100,"0.00")</f>
        <v>4.646332955306492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7414068.25</v>
      </c>
      <c r="H24" s="36">
        <v>77856.9</v>
      </c>
      <c r="I24" s="36"/>
      <c r="J24" s="36">
        <f t="shared" si="0"/>
        <v>7491925.15</v>
      </c>
      <c r="K24" s="83">
        <f t="shared" si="1"/>
        <v>18.816980788523622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 t="shared" si="1"/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10991077.71</v>
      </c>
      <c r="H29" s="57">
        <f>SUM(H30:H36)</f>
        <v>4253881.220000001</v>
      </c>
      <c r="I29" s="57">
        <f>SUM(I30:I36)</f>
        <v>0</v>
      </c>
      <c r="J29" s="57">
        <f>SUM(J30:J36)</f>
        <v>15244958.930000002</v>
      </c>
      <c r="K29" s="93">
        <f>SUM(K30:K36)</f>
        <v>38.28977112880548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f>7098656.25+3892421.46</f>
        <v>10991077.71</v>
      </c>
      <c r="H30" s="36">
        <f>1616348.58+991482+517737.33+66000</f>
        <v>3191567.91</v>
      </c>
      <c r="I30" s="36"/>
      <c r="J30" s="36">
        <f aca="true" t="shared" si="2" ref="J30:J36">SUBTOTAL(9,G30:I30)</f>
        <v>14182645.620000001</v>
      </c>
      <c r="K30" s="83">
        <f aca="true" t="shared" si="3" ref="K30:K36">_xlfn.IFERROR(J30/$J$19*100,"0.00")</f>
        <v>35.62162792856769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1062313.31</v>
      </c>
      <c r="I34" s="36"/>
      <c r="J34" s="36">
        <f t="shared" si="2"/>
        <v>1062313.31</v>
      </c>
      <c r="K34" s="83">
        <f t="shared" si="3"/>
        <v>2.6681432002377834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60800</v>
      </c>
      <c r="I41" s="57">
        <f>SUM(I42:I45)</f>
        <v>0</v>
      </c>
      <c r="J41" s="57">
        <f>SUM(J42:J45)</f>
        <v>60800</v>
      </c>
      <c r="K41" s="93">
        <f>SUM(K42:K45)</f>
        <v>0.1527074028418765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60800</v>
      </c>
      <c r="I44" s="36"/>
      <c r="J44" s="36">
        <f>SUBTOTAL(9,G44:I44)</f>
        <v>60800</v>
      </c>
      <c r="K44" s="83">
        <f>_xlfn.IFERROR(J44/$J$19*100,"0.00")</f>
        <v>0.1527074028418765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53867.87</v>
      </c>
      <c r="I46" s="57">
        <f>I47</f>
        <v>0</v>
      </c>
      <c r="J46" s="57">
        <f>J47</f>
        <v>53867.87</v>
      </c>
      <c r="K46" s="93">
        <f>K47</f>
        <v>0.13529642309743148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53867.87</v>
      </c>
      <c r="I47" s="36"/>
      <c r="J47" s="36">
        <f>SUBTOTAL(9,G47:I47)</f>
        <v>53867.87</v>
      </c>
      <c r="K47" s="83">
        <f>_xlfn.IFERROR(J47/$J$19*100,"0.00")</f>
        <v>0.13529642309743148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630784</v>
      </c>
      <c r="I48" s="63">
        <f>+I49+I51+I62</f>
        <v>0</v>
      </c>
      <c r="J48" s="63">
        <f>+J49+J51+J62</f>
        <v>630784</v>
      </c>
      <c r="K48" s="92">
        <f>+K49+K51+K62</f>
        <v>1.5842991183258262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630784</v>
      </c>
      <c r="I51" s="57">
        <f>SUM(I52:I61)</f>
        <v>0</v>
      </c>
      <c r="J51" s="57">
        <f>SUM(J52:J61)</f>
        <v>630784</v>
      </c>
      <c r="K51" s="93">
        <f>SUM(K52:K61)</f>
        <v>1.5842991183258262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166444</v>
      </c>
      <c r="I56" s="36"/>
      <c r="J56" s="36">
        <f t="shared" si="4"/>
        <v>166444</v>
      </c>
      <c r="K56" s="83">
        <f t="shared" si="5"/>
        <v>0.41804656181929756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464340</v>
      </c>
      <c r="I59" s="36"/>
      <c r="J59" s="36">
        <f t="shared" si="4"/>
        <v>464340</v>
      </c>
      <c r="K59" s="83">
        <f t="shared" si="5"/>
        <v>1.1662525565065287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0</v>
      </c>
      <c r="H79" s="63">
        <f>H80+H82+H84+H86</f>
        <v>3063926.48</v>
      </c>
      <c r="I79" s="63">
        <f>I80+I82+I84+I86</f>
        <v>0</v>
      </c>
      <c r="J79" s="63">
        <f>J80+J82+J84+J86</f>
        <v>3063926.48</v>
      </c>
      <c r="K79" s="92">
        <f>K80+K82+K84+K86</f>
        <v>7.695464724658762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0</v>
      </c>
      <c r="H80" s="57">
        <f>H81</f>
        <v>1413916.56</v>
      </c>
      <c r="I80" s="57">
        <f>I81</f>
        <v>0</v>
      </c>
      <c r="J80" s="57">
        <f>J81</f>
        <v>1413916.56</v>
      </c>
      <c r="K80" s="93">
        <f>K81</f>
        <v>3.551242199222373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/>
      <c r="H81" s="36">
        <v>1413916.56</v>
      </c>
      <c r="I81" s="36"/>
      <c r="J81" s="36">
        <f>SUBTOTAL(9,G81:I81)</f>
        <v>1413916.56</v>
      </c>
      <c r="K81" s="83">
        <f>_xlfn.IFERROR(J81/$J$19*100,"0.00")</f>
        <v>3.551242199222373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0</v>
      </c>
      <c r="H82" s="57">
        <f>H83</f>
        <v>1415910.75</v>
      </c>
      <c r="I82" s="57">
        <f>I83</f>
        <v>0</v>
      </c>
      <c r="J82" s="57">
        <f>J83</f>
        <v>1415910.75</v>
      </c>
      <c r="K82" s="93">
        <f>K83</f>
        <v>3.5562508764538405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/>
      <c r="H83" s="36">
        <v>1415910.75</v>
      </c>
      <c r="I83" s="36"/>
      <c r="J83" s="36">
        <f>SUBTOTAL(9,G83:I83)</f>
        <v>1415910.75</v>
      </c>
      <c r="K83" s="83">
        <f>_xlfn.IFERROR(J83/$J$19*100,"0.00")</f>
        <v>3.5562508764538405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0</v>
      </c>
      <c r="H84" s="57">
        <f>H85</f>
        <v>234099.17</v>
      </c>
      <c r="I84" s="57">
        <f>I85</f>
        <v>0</v>
      </c>
      <c r="J84" s="57">
        <f>J85</f>
        <v>234099.17</v>
      </c>
      <c r="K84" s="93">
        <f>K85</f>
        <v>0.5879716489825483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/>
      <c r="H85" s="36">
        <v>234099.17</v>
      </c>
      <c r="I85" s="36"/>
      <c r="J85" s="36">
        <f>SUBTOTAL(9,G85:I85)</f>
        <v>234099.17</v>
      </c>
      <c r="K85" s="83">
        <f>_xlfn.IFERROR(J85/$J$19*100,"0.00")</f>
        <v>0.5879716489825483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1471942.96</v>
      </c>
      <c r="I88" s="70">
        <f>+I89+I107+I112+I117+I126+I147+I166+I184</f>
        <v>0</v>
      </c>
      <c r="J88" s="70">
        <f>+J89+J107+J112+J117+J126+J166+J184</f>
        <v>1467467.96</v>
      </c>
      <c r="K88" s="91">
        <f>+K89+K107+K112+K117+K126+K147+K166+K184</f>
        <v>3.6969833314635547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196497.05</v>
      </c>
      <c r="I89" s="63">
        <f>+I90+I92+I94+I96+I98+I100+I103+I105</f>
        <v>0</v>
      </c>
      <c r="J89" s="63">
        <f>+J90+J92+J94+J96+J98+J100+J103+J105</f>
        <v>196497.05</v>
      </c>
      <c r="K89" s="92">
        <f>+K90+K92+K94+K96+K98+K100+K103+K105</f>
        <v>0.49352885150642023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87840.8</v>
      </c>
      <c r="I94" s="57">
        <f>I95</f>
        <v>0</v>
      </c>
      <c r="J94" s="57">
        <f>J95</f>
        <v>87840.8</v>
      </c>
      <c r="K94" s="93">
        <f>K95</f>
        <v>0.22062402025580108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87840.8</v>
      </c>
      <c r="I95" s="36"/>
      <c r="J95" s="36">
        <f>SUBTOTAL(9,G95:I95)</f>
        <v>87840.8</v>
      </c>
      <c r="K95" s="83">
        <f>_xlfn.IFERROR(J95/$J$19*100,"0.00")</f>
        <v>0.22062402025580108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108656.25</v>
      </c>
      <c r="I98" s="57">
        <f>I99</f>
        <v>0</v>
      </c>
      <c r="J98" s="57">
        <f>J99</f>
        <v>108656.25</v>
      </c>
      <c r="K98" s="93">
        <f>K99</f>
        <v>0.27290483125061915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108656.25</v>
      </c>
      <c r="I99" s="36"/>
      <c r="J99" s="36">
        <f>SUBTOTAL(9,G99:I99)</f>
        <v>108656.25</v>
      </c>
      <c r="K99" s="83">
        <f>_xlfn.IFERROR(J99/$J$19*100,"0.00")</f>
        <v>0.27290483125061915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147428.8</v>
      </c>
      <c r="I112" s="63">
        <f>+I113+I115</f>
        <v>0</v>
      </c>
      <c r="J112" s="63">
        <f>+J113+J115</f>
        <v>147428.8</v>
      </c>
      <c r="K112" s="92">
        <f>+K113+K115</f>
        <v>0.3702873215805007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147428.8</v>
      </c>
      <c r="I113" s="57">
        <f>I114</f>
        <v>0</v>
      </c>
      <c r="J113" s="57">
        <f>J114</f>
        <v>147428.8</v>
      </c>
      <c r="K113" s="93">
        <f>K114</f>
        <v>0.3702873215805007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>
        <v>147428.8</v>
      </c>
      <c r="I114" s="36"/>
      <c r="J114" s="36">
        <f>SUBTOTAL(9,G114:I114)</f>
        <v>147428.8</v>
      </c>
      <c r="K114" s="83">
        <f>_xlfn.IFERROR(J114/$J$19*100,"0.00")</f>
        <v>0.3702873215805007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57000</v>
      </c>
      <c r="I126" s="63">
        <f>+I127+I129+I131+I137+I139+I141+I143+I145</f>
        <v>0</v>
      </c>
      <c r="J126" s="63">
        <f>+J127+J129+J131+J137+J139+J141+J143+J145</f>
        <v>57000</v>
      </c>
      <c r="K126" s="92">
        <f>+K127+K129+K131+K137+K139+K141+K143+K145</f>
        <v>0.1431631901642592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57000</v>
      </c>
      <c r="I131" s="57">
        <f>SUM(I132:I136)</f>
        <v>0</v>
      </c>
      <c r="J131" s="57">
        <f>SUM(J132:J136)</f>
        <v>57000</v>
      </c>
      <c r="K131" s="93">
        <f>SUM(K132:K136)</f>
        <v>0.1431631901642592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57000</v>
      </c>
      <c r="I135" s="36"/>
      <c r="J135" s="36">
        <f>SUBTOTAL(9,G135:I135)</f>
        <v>57000</v>
      </c>
      <c r="K135" s="83">
        <f>_xlfn.IFERROR(J135/$J$19*100,"0.00")</f>
        <v>0.1431631901642592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4475</v>
      </c>
      <c r="I147" s="63">
        <f>+I148+I150+I152+I154+I156+I158+I160+I162+I164</f>
        <v>0</v>
      </c>
      <c r="J147" s="63">
        <f>+J148+J150+J152+J154+J156+J158+J160+J162+J164</f>
        <v>4475</v>
      </c>
      <c r="K147" s="92">
        <f>+K148+K150+K152+K154+K156+K158+K160+K162+K164</f>
        <v>0.01123956624535193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4475</v>
      </c>
      <c r="I152" s="57">
        <f>I153</f>
        <v>0</v>
      </c>
      <c r="J152" s="57">
        <f>J153</f>
        <v>4475</v>
      </c>
      <c r="K152" s="93">
        <f>K153</f>
        <v>0.01123956624535193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4475</v>
      </c>
      <c r="I153" s="36"/>
      <c r="J153" s="36">
        <f>SUBTOTAL(9,G153:I153)</f>
        <v>4475</v>
      </c>
      <c r="K153" s="83">
        <f>_xlfn.IFERROR(J153/$J$19*100,"0.00")</f>
        <v>0.01123956624535193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323119.28</v>
      </c>
      <c r="I166" s="63">
        <f>+I167+I175+I182</f>
        <v>0</v>
      </c>
      <c r="J166" s="63">
        <f>+J167+J175+J182</f>
        <v>323119.28</v>
      </c>
      <c r="K166" s="92">
        <f>+K167+K175+K182</f>
        <v>0.8115576654101495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231176.53</v>
      </c>
      <c r="I167" s="57">
        <f>SUM(I168:I174)</f>
        <v>0</v>
      </c>
      <c r="J167" s="57">
        <f>SUM(J168:J174)</f>
        <v>231176.53</v>
      </c>
      <c r="K167" s="93">
        <f>SUM(K168:K174)</f>
        <v>0.5806310443140978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231176.53</v>
      </c>
      <c r="I169" s="36"/>
      <c r="J169" s="36">
        <f t="shared" si="6"/>
        <v>231176.53</v>
      </c>
      <c r="K169" s="83">
        <f t="shared" si="7"/>
        <v>0.5806310443140978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91942.75</v>
      </c>
      <c r="I175" s="57">
        <f>SUM(I176:I181)</f>
        <v>0</v>
      </c>
      <c r="J175" s="57">
        <f>SUM(J176:J181)</f>
        <v>91942.75</v>
      </c>
      <c r="K175" s="93">
        <f>SUM(K176:K181)</f>
        <v>0.23092662109605167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17283.35</v>
      </c>
      <c r="I180" s="88"/>
      <c r="J180" s="88">
        <f t="shared" si="8"/>
        <v>17283.35</v>
      </c>
      <c r="K180" s="89">
        <f t="shared" si="9"/>
        <v>0.0434094653109728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74659.4</v>
      </c>
      <c r="I181" s="36"/>
      <c r="J181" s="36">
        <f t="shared" si="8"/>
        <v>74659.4</v>
      </c>
      <c r="K181" s="83">
        <f t="shared" si="9"/>
        <v>0.18751715578507885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743422.83</v>
      </c>
      <c r="I184" s="63">
        <f>+I185+I187+I189+I191+I193+I197+I202+I209+I213</f>
        <v>0</v>
      </c>
      <c r="J184" s="63">
        <f>+J185+J187+J189+J191+J193+J197+J202+J209+J213</f>
        <v>743422.83</v>
      </c>
      <c r="K184" s="92">
        <f>+K185+K187+K189+K191+K193+K197+K202+K209+K213</f>
        <v>1.867206736556873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25000</v>
      </c>
      <c r="I197" s="57">
        <f>SUM(I198:I201)</f>
        <v>0</v>
      </c>
      <c r="J197" s="57">
        <f>SUM(J198:J201)</f>
        <v>25000</v>
      </c>
      <c r="K197" s="93">
        <f>SUM(K198:K201)</f>
        <v>0.06279087287906106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25000</v>
      </c>
      <c r="I199" s="36"/>
      <c r="J199" s="36">
        <f>SUBTOTAL(9,G199:I199)</f>
        <v>25000</v>
      </c>
      <c r="K199" s="83">
        <f>_xlfn.IFERROR(J199/$J$19*100,"0.00")</f>
        <v>0.06279087287906106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718422.83</v>
      </c>
      <c r="I202" s="57">
        <f>SUM(I203:I208)</f>
        <v>0</v>
      </c>
      <c r="J202" s="57">
        <f>SUM(J203:J208)</f>
        <v>718422.83</v>
      </c>
      <c r="K202" s="93">
        <f>SUM(K203:K208)</f>
        <v>1.8044158636778118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718422.83</v>
      </c>
      <c r="I208" s="36"/>
      <c r="J208" s="36">
        <f t="shared" si="10"/>
        <v>718422.83</v>
      </c>
      <c r="K208" s="83">
        <f t="shared" si="11"/>
        <v>1.8044158636778118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9946574.63</v>
      </c>
      <c r="I219" s="70">
        <f>+I220+I232+I241+I254+I259+I270+I298+I314+I319</f>
        <v>0</v>
      </c>
      <c r="J219" s="70">
        <f>+J220+J232+J241+J254+J259+J270+J298+J314+J319</f>
        <v>9946574.63</v>
      </c>
      <c r="K219" s="91">
        <f>+K220+K232+K241+K254+K259+K270+K298+K314+K319</f>
        <v>24.982164126976954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819033.87</v>
      </c>
      <c r="I220" s="63">
        <f>+I221+I224+I226+I230</f>
        <v>0</v>
      </c>
      <c r="J220" s="63">
        <f>+J221+J224+J226+J230</f>
        <v>819033.87</v>
      </c>
      <c r="K220" s="92">
        <f>+K221+K224+K226+K230</f>
        <v>2.057114064592617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819033.87</v>
      </c>
      <c r="I221" s="57">
        <f>SUM(I222:I222)</f>
        <v>0</v>
      </c>
      <c r="J221" s="57">
        <f>SUM(J222:J222)</f>
        <v>819033.87</v>
      </c>
      <c r="K221" s="93">
        <f>SUM(K222:K222)</f>
        <v>2.057114064592617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819033.87</v>
      </c>
      <c r="I222" s="36"/>
      <c r="J222" s="36">
        <f>SUBTOTAL(9,G222:I222)</f>
        <v>819033.87</v>
      </c>
      <c r="K222" s="83">
        <f>_xlfn.IFERROR(J222/$J$19*100,"0.00")</f>
        <v>2.057114064592617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36"/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/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275065.05</v>
      </c>
      <c r="I241" s="63">
        <f>+I242+I244+I246+I248+I250+I252</f>
        <v>0</v>
      </c>
      <c r="J241" s="63">
        <f>+J242+J244+J246+J248+J250+J252</f>
        <v>275065.05</v>
      </c>
      <c r="K241" s="92">
        <f>+K242+K244+K246+K248+K250+K252</f>
        <v>0.690862983520903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275065.05</v>
      </c>
      <c r="I244" s="52">
        <f>+I245</f>
        <v>0</v>
      </c>
      <c r="J244" s="52">
        <f>+J245</f>
        <v>275065.05</v>
      </c>
      <c r="K244" s="94">
        <f>+K245</f>
        <v>0.690862983520903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275065.05</v>
      </c>
      <c r="I245" s="36"/>
      <c r="J245" s="36">
        <f>SUBTOTAL(9,G245:I245)</f>
        <v>275065.05</v>
      </c>
      <c r="K245" s="83">
        <f>_xlfn.IFERROR(J245/$J$19*100,"0.00")</f>
        <v>0.690862983520903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3561237.13</v>
      </c>
      <c r="I254" s="63">
        <f>+I255+I257</f>
        <v>0</v>
      </c>
      <c r="J254" s="63">
        <f>+J255+J257</f>
        <v>3561237.13</v>
      </c>
      <c r="K254" s="92">
        <f>+K255+K257</f>
        <v>8.94452751688089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3561237.13</v>
      </c>
      <c r="I255" s="52">
        <f>+I256</f>
        <v>0</v>
      </c>
      <c r="J255" s="52">
        <f>+J256</f>
        <v>3561237.13</v>
      </c>
      <c r="K255" s="94">
        <f>+K256</f>
        <v>8.94452751688089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3561237.13</v>
      </c>
      <c r="I256" s="36"/>
      <c r="J256" s="36">
        <f>SUBTOTAL(9,G256:I256)</f>
        <v>3561237.13</v>
      </c>
      <c r="K256" s="83">
        <f>_xlfn.IFERROR(J256/$J$19*100,"0.00")</f>
        <v>8.94452751688089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21067.72</v>
      </c>
      <c r="I259" s="63">
        <f>+I260+I262+I264+I266+I268</f>
        <v>0</v>
      </c>
      <c r="J259" s="63">
        <f>+J260+J262+J264+J266+J268</f>
        <v>21067.72</v>
      </c>
      <c r="K259" s="92">
        <f>+K260+K262+K264+K266+K268</f>
        <v>0.052914421134866094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21067.72</v>
      </c>
      <c r="I268" s="52">
        <f>+I269</f>
        <v>0</v>
      </c>
      <c r="J268" s="52">
        <f>+J269</f>
        <v>21067.72</v>
      </c>
      <c r="K268" s="94">
        <f>+K269</f>
        <v>0.052914421134866094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21067.72</v>
      </c>
      <c r="I269" s="36"/>
      <c r="J269" s="36">
        <f>SUBTOTAL(9,G269:I269)</f>
        <v>21067.72</v>
      </c>
      <c r="K269" s="83">
        <f>_xlfn.IFERROR(J269/$J$19*100,"0.00")</f>
        <v>0.052914421134866094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6659.41</v>
      </c>
      <c r="I270" s="63">
        <f>+I271+I277+I281+I288+I296</f>
        <v>0</v>
      </c>
      <c r="J270" s="63">
        <f>+J271+J277+J281+J288+J296</f>
        <v>6659.41</v>
      </c>
      <c r="K270" s="63">
        <f>+K271+K277+K281+K288+K296</f>
        <v>0.01672600667038192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5355.97</v>
      </c>
      <c r="I281" s="52">
        <f>+I282+I283+I284+I285+I286+I287</f>
        <v>0</v>
      </c>
      <c r="J281" s="52">
        <f>+H281</f>
        <v>5355.97</v>
      </c>
      <c r="K281" s="94">
        <f>+K282+K283+K284+K285+K286+K287</f>
        <v>0.013452241256562587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5355.97</v>
      </c>
      <c r="I284" s="36"/>
      <c r="J284" s="36"/>
      <c r="K284" s="83">
        <f t="shared" si="13"/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>+H284</f>
        <v>5355.97</v>
      </c>
      <c r="K285" s="83">
        <f t="shared" si="13"/>
        <v>0.013452241256562587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1303.44</v>
      </c>
      <c r="I288" s="52">
        <f>+I289+I290+I291+I292+I293+I294+I295</f>
        <v>0</v>
      </c>
      <c r="J288" s="52">
        <f>+J289+J290+J291+J292+J293+J294+J295</f>
        <v>1303.44</v>
      </c>
      <c r="K288" s="94">
        <f>+K289+K290+K291+K292+K293+K294+K295</f>
        <v>0.0032737654138193344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1303.44</v>
      </c>
      <c r="I292" s="36"/>
      <c r="J292" s="36">
        <f t="shared" si="14"/>
        <v>1303.44</v>
      </c>
      <c r="K292" s="83">
        <f t="shared" si="15"/>
        <v>0.0032737654138193344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0</v>
      </c>
      <c r="I298" s="63">
        <f>+I299+I307</f>
        <v>0</v>
      </c>
      <c r="J298" s="63">
        <f>+J299+J307</f>
        <v>0</v>
      </c>
      <c r="K298" s="92">
        <f>+K299+K307</f>
        <v>0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0</v>
      </c>
      <c r="I299" s="52">
        <f>+I300+I301+I302+I303+I304+I305+I306</f>
        <v>0</v>
      </c>
      <c r="J299" s="52">
        <f>+J300+J301+J302+J303+J304+J305+J306</f>
        <v>0</v>
      </c>
      <c r="K299" s="94">
        <f>+K300+K301+K302+K303+K304+K305+K306</f>
        <v>0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16" ref="J300:J306">SUBTOTAL(9,G300:I300)</f>
        <v>0</v>
      </c>
      <c r="K300" s="83">
        <f aca="true" t="shared" si="17" ref="K300:K306"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5263511.450000001</v>
      </c>
      <c r="I319" s="63">
        <f>+I320+I322+I324+I326+I328+I330+I332+I334+I336</f>
        <v>0</v>
      </c>
      <c r="J319" s="63">
        <f>+J320+J322+J324+J326+J328+J330+J332+J334+J336</f>
        <v>5263511.450000001</v>
      </c>
      <c r="K319" s="92">
        <f>+K320+K322+K324+K326+K328+K330+K332+K334+K336</f>
        <v>13.220019134177296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357170</v>
      </c>
      <c r="I320" s="52">
        <f>+I321</f>
        <v>0</v>
      </c>
      <c r="J320" s="52">
        <f>+J321</f>
        <v>357170</v>
      </c>
      <c r="K320" s="94">
        <f>+K321</f>
        <v>0.8970806426485696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357170</v>
      </c>
      <c r="I321" s="36"/>
      <c r="J321" s="36">
        <f>SUBTOTAL(9,G321:I321)</f>
        <v>357170</v>
      </c>
      <c r="K321" s="83">
        <f>_xlfn.IFERROR(J321/$J$19*100,"0.00")</f>
        <v>0.8970806426485696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159618.15</v>
      </c>
      <c r="I322" s="52">
        <f>+I323</f>
        <v>0</v>
      </c>
      <c r="J322" s="52">
        <f>+J323</f>
        <v>159618.15</v>
      </c>
      <c r="K322" s="94">
        <f>+K323</f>
        <v>0.40090251863363596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159618.15</v>
      </c>
      <c r="I323" s="36"/>
      <c r="J323" s="36">
        <f>SUBTOTAL(9,G323:I323)</f>
        <v>159618.15</v>
      </c>
      <c r="K323" s="83">
        <f>_xlfn.IFERROR(J323/$J$19*100,"0.00")</f>
        <v>0.40090251863363596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4737937.57</v>
      </c>
      <c r="I324" s="52">
        <f>+I325</f>
        <v>0</v>
      </c>
      <c r="J324" s="52">
        <f>+J325</f>
        <v>4737937.57</v>
      </c>
      <c r="K324" s="94">
        <f>+K325</f>
        <v>11.8999694266719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4737937.57</v>
      </c>
      <c r="I325" s="36"/>
      <c r="J325" s="36">
        <f>SUBTOTAL(9,G325:I325)</f>
        <v>4737937.57</v>
      </c>
      <c r="K325" s="83">
        <f>_xlfn.IFERROR(J325/$J$19*100,"0.00")</f>
        <v>11.8999694266719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8785.73</v>
      </c>
      <c r="I330" s="52">
        <f>+I331</f>
        <v>0</v>
      </c>
      <c r="J330" s="52">
        <f>+J331</f>
        <v>8785.73</v>
      </c>
      <c r="K330" s="94">
        <f>+K331</f>
        <v>0.022066546223190125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8785.73</v>
      </c>
      <c r="I331" s="36"/>
      <c r="J331" s="36">
        <f>SUBTOTAL(9,G331:I331)</f>
        <v>8785.73</v>
      </c>
      <c r="K331" s="83">
        <f>_xlfn.IFERROR(J331/$J$19*100,"0.00")</f>
        <v>0.022066546223190125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6" ht="15.75">
      <c r="E518" s="2" t="s">
        <v>399</v>
      </c>
      <c r="F518" s="2" t="s">
        <v>401</v>
      </c>
    </row>
    <row r="519" ht="15.75">
      <c r="F519" s="2" t="s">
        <v>400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Nivia Del Orbe</cp:lastModifiedBy>
  <cp:lastPrinted>2017-07-03T19:24:52Z</cp:lastPrinted>
  <dcterms:created xsi:type="dcterms:W3CDTF">2007-07-31T17:41:49Z</dcterms:created>
  <dcterms:modified xsi:type="dcterms:W3CDTF">2017-07-05T15:22:25Z</dcterms:modified>
  <cp:category/>
  <cp:version/>
  <cp:contentType/>
  <cp:contentStatus/>
</cp:coreProperties>
</file>