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2017'!$A$1:$K$337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<sst xmlns="http://schemas.openxmlformats.org/spreadsheetml/2006/main" count="809" uniqueCount="403">
  <si>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</si>
  <si>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</si>
  <si>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</si>
  <si>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</si>
  <si>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</si>
  <si>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</si>
  <si>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</si>
  <si>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</si>
  <si>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</si>
  <si>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</si>
  <si>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</si>
  <si>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</si>
  <si>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</si>
  <si>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</si>
  <si>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</si>
  <si>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</si>
  <si>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</si>
  <si>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</si>
  <si>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</si>
  <si>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</si>
  <si>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</si>
  <si>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</si>
  <si>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</si>
  <si>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</si>
  <si>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</si>
  <si>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</si>
  <si>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</si>
  <si>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</si>
  <si>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</si>
  <si>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</si>
  <si>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</si>
  <si>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</si>
  <si>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</si>
  <si>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</si>
  <si>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</si>
  <si>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</si>
  <si>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</si>
  <si>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</si>
  <si>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</si>
  <si>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</si>
  <si>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</si>
  <si>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</si>
  <si>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</si>
  <si>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</si>
  <si>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</si>
  <si>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</si>
  <si>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</si>
  <si>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</si>
  <si>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</si>
  <si>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</si>
  <si>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</si>
  <si>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</si>
  <si>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</si>
  <si>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</si>
  <si>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</si>
  <si>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</si>
  <si>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</si>
  <si>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</si>
  <si>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</si>
  <si>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</si>
  <si>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</si>
  <si>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</si>
  <si>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</si>
  <si>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</si>
  <si>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</si>
  <si>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</si>
  <si>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</si>
  <si>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</si>
  <si>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</si>
  <si>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</si>
  <si>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</si>
  <si>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</si>
  <si>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</si>
  <si>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</si>
  <si>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</si>
  <si>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</si>
  <si>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</si>
  <si>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</si>
  <si>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</si>
  <si>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</si>
  <si>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</si>
  <si>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</si>
  <si>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</si>
  <si>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</si>
  <si>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</si>
  <si>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</si>
  <si>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</si>
  <si>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</si>
  <si>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</si>
  <si>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</si>
  <si>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</si>
  <si>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</si>
  <si>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</si>
  <si>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</si>
  <si>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</si>
  <si>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</si>
  <si>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</si>
  <si>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</si>
  <si>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</si>
  <si>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</si>
  <si>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</si>
  <si>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</si>
  <si>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</si>
  <si>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</si>
  <si>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</si>
  <si>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</si>
  <si>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</si>
  <si>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</si>
  <si>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</si>
  <si>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</si>
  <si>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</si>
  <si>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</si>
  <si>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</si>
  <si>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</si>
  <si>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</si>
  <si>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</si>
  <si>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</si>
  <si>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</si>
  <si>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</si>
  <si>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</si>
  <si>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</si>
  <si>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</si>
  <si>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</si>
  <si>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</si>
  <si>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</si>
  <si>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</si>
  <si>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</si>
  <si>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</si>
  <si>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</si>
  <si>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</si>
  <si>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</si>
  <si>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</si>
  <si>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</si>
  <si>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</si>
  <si>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</si>
  <si>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</si>
  <si>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</si>
  <si>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</si>
  <si>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</si>
  <si>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</si>
  <si>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</si>
  <si>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</si>
  <si>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</si>
  <si>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</si>
  <si>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</si>
  <si>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</si>
  <si>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</si>
  <si>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</si>
  <si>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</si>
  <si>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</si>
  <si>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</si>
  <si>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</si>
  <si>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</si>
  <si>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</si>
  <si>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</si>
  <si>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</si>
  <si>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</si>
  <si>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</si>
  <si>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</si>
  <si>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</si>
  <si>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</si>
  <si>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</si>
  <si>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</si>
  <si>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</si>
  <si>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</si>
  <si>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</si>
  <si>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</si>
  <si>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</si>
  <si>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</si>
  <si>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</si>
  <si>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</si>
  <si>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</si>
  <si>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</si>
  <si>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</si>
  <si>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</si>
  <si>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</si>
  <si>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</si>
  <si>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</si>
  <si>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</si>
  <si>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</si>
  <si>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</si>
  <si>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</si>
  <si>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</si>
  <si>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</si>
  <si>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</si>
  <si>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</si>
  <si>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</si>
  <si>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</si>
  <si>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</si>
  <si>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</si>
  <si>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</si>
  <si>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</si>
  <si>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</si>
  <si>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</si>
  <si>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</si>
  <si>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</si>
  <si>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</si>
  <si>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</si>
  <si>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</si>
  <si>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</si>
  <si>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</si>
  <si>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</si>
  <si>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</si>
  <si>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</si>
  <si>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</si>
  <si>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</si>
  <si>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</si>
  <si>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</si>
  <si>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</si>
  <si>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</si>
  <si>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</si>
  <si>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</si>
  <si>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</si>
  <si>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</si>
  <si>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</si>
  <si>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</si>
  <si>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</si>
  <si>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</si>
  <si>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</si>
  <si>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</si>
  <si>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</si>
  <si>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</si>
  <si>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</si>
  <si>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</si>
  <si>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</si>
  <si>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</si>
  <si>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</si>
  <si>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</si>
  <si>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</si>
  <si>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</si>
  <si>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</si>
  <si>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</si>
  <si>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</si>
  <si>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</si>
  <si>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</si>
  <si>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</si>
  <si>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</si>
  <si>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</si>
  <si>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</si>
  <si>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</si>
  <si>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</si>
  <si>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</si>
  <si>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</si>
  <si>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</si>
  <si>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</si>
  <si>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</si>
  <si>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</si>
  <si>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</si>
  <si>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</si>
  <si>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</si>
  <si>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</si>
  <si>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</si>
  <si>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</si>
  <si>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</si>
  <si>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</si>
  <si>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</si>
  <si>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</si>
  <si>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</si>
  <si>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</si>
  <si>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</si>
  <si>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</si>
  <si>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</si>
  <si>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</si>
  <si>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</si>
  <si>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</si>
  <si>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</si>
  <si>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</si>
  <si>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</si>
  <si>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</si>
  <si>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</si>
  <si>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</si>
  <si>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</si>
  <si>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</si>
  <si>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</si>
  <si>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</si>
  <si>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</si>
  <si>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</si>
  <si>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</si>
  <si>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</si>
  <si>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</si>
  <si>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</si>
  <si>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</si>
  <si>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</si>
  <si>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</si>
  <si>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</si>
  <si>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</si>
  <si>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</si>
  <si>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</si>
  <si>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</si>
  <si>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</si>
  <si>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</si>
  <si>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</si>
  <si>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</si>
  <si>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</si>
  <si>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</si>
  <si>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</si>
  <si>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</si>
  <si>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</si>
  <si>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</si>
  <si>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</si>
  <si>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</si>
  <si>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</si>
  <si>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</si>
  <si>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</si>
  <si>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</si>
  <si>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</si>
  <si>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</si>
  <si>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</si>
  <si>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</si>
  <si>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</si>
  <si>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</si>
  <si>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</si>
  <si>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</si>
  <si>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</si>
  <si>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</si>
  <si>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</si>
  <si>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</si>
  <si>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</si>
  <si>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</si>
  <si>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</si>
  <si>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</si>
  <si>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</si>
  <si>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</si>
  <si>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</si>
  <si>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</si>
  <si>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</si>
  <si>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</si>
  <si>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</si>
  <si>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</si>
  <si>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</si>
  <si>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</si>
  <si>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</si>
  <si>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</si>
  <si>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</si>
  <si>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</si>
  <si>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</si>
  <si>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</si>
  <si>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</si>
  <si>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</si>
  <si>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</si>
  <si>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</si>
  <si>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</si>
  <si>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</si>
  <si>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</si>
  <si>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</si>
  <si>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</si>
  <si>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</si>
  <si>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</si>
  <si>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</si>
  <si>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</si>
  <si>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</si>
  <si>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</si>
  <si>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</si>
  <si>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</si>
  <si>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</si>
  <si>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</si>
  <si>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</si>
  <si>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</si>
  <si>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</si>
  <si>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</si>
  <si>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</si>
  <si>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</si>
  <si>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</si>
  <si>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</si>
  <si>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</si>
  <si>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</si>
  <si>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</si>
  <si>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</si>
  <si>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</si>
  <si>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</si>
  <si>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</si>
  <si>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</si>
  <si>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</si>
  <si>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</si>
  <si>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</si>
  <si>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</si>
  <si>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</si>
  <si>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</si>
  <si>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</si>
  <si>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</si>
  <si>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</si>
  <si>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</si>
  <si>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</si>
  <si>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</si>
  <si>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</si>
  <si>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</si>
  <si>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</si>
  <si>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</si>
  <si>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</si>
  <si>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</si>
  <si>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</si>
  <si>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</si>
  <si>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</si>
  <si>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</si>
  <si>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</si>
  <si>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</si>
  <si>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</si>
  <si>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</si>
  <si>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</si>
  <si>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AL 31 DE MAYO 2017</t>
  </si>
  <si>
    <t>*</t>
  </si>
  <si>
    <t>Estos datos son preliminares ya, que ha la fecha (02.02.2017)</t>
  </si>
  <si>
    <t>de realizado este Reporte los Estados Bancarios no se habian Recibido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</si>
</sst>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5</xdr:col>
      <xdr:colOff>495300</xdr:colOff>
      <xdr:row>4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926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90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926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90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926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90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9268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900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98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808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98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808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98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808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983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808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PageLayoutView="0" workbookViewId="0" topLeftCell="A1">
      <selection activeCell="H166" sqref="H16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4" t="s">
        <v>396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3">
        <v>19562762.97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11416504.22</v>
      </c>
      <c r="H11" s="77" t="s">
        <v>400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53995685.19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288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19830585.82</v>
      </c>
      <c r="H19" s="61">
        <f>+H20+H88+H219+H338+H396+H403+H486</f>
        <v>14243905.39</v>
      </c>
      <c r="I19" s="61">
        <f>+I20+I88+I219+I338+I396+I403+I486</f>
        <v>0</v>
      </c>
      <c r="J19" s="61">
        <f>+J20+J88+J219+J338+J396+J403+J486</f>
        <v>34074491.21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19830585.82</v>
      </c>
      <c r="H20" s="70">
        <f>+H21+H48+H64+H71+H79</f>
        <v>8926029.01</v>
      </c>
      <c r="I20" s="70">
        <f>+I21+I48+I64+I71+I79</f>
        <v>0</v>
      </c>
      <c r="J20" s="70">
        <f>+J21+J48+J64+J71+J79</f>
        <v>28761064.830000002</v>
      </c>
      <c r="K20" s="91">
        <f>+K21+K48+K64+K71+K79</f>
        <v>84.39337994153428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19830585.82</v>
      </c>
      <c r="H21" s="63">
        <f>+H22+H29+H37+H39+H41+H46</f>
        <v>5262816.05</v>
      </c>
      <c r="I21" s="63">
        <f>+I22+I29+I37+I39+I41+I46</f>
        <v>0</v>
      </c>
      <c r="J21" s="63">
        <f>+J22+J29+J37+J39+J41+J46+J147</f>
        <v>25097851.87</v>
      </c>
      <c r="K21" s="92">
        <f>+K22+K29+K37+K39+K41+K46</f>
        <v>73.64277786379895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8920463.83</v>
      </c>
      <c r="H22" s="57">
        <f>SUM(H23:H28)</f>
        <v>455333.5</v>
      </c>
      <c r="I22" s="57">
        <f>SUM(I23:I28)</f>
        <v>0</v>
      </c>
      <c r="J22" s="57">
        <f>SUM(J23:J28)</f>
        <v>9375797.33</v>
      </c>
      <c r="K22" s="93">
        <f>SUM(K23:K28)</f>
        <v>27.51559009998788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1433948.72</v>
      </c>
      <c r="H23" s="36">
        <f>135707.72+163698.09+981+11250</f>
        <v>311636.81</v>
      </c>
      <c r="I23" s="36"/>
      <c r="J23" s="36">
        <f aca="true" t="shared" si="0" ref="J23:J28">SUBTOTAL(9,G23:I23)</f>
        <v>1745585.53</v>
      </c>
      <c r="K23" s="83">
        <f aca="true" t="shared" si="1" ref="K23:K28">_xlfn.IFERROR(J23/$J$19*100,"0.00")</f>
        <v>5.122851341321613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7486515.11</v>
      </c>
      <c r="H24" s="36">
        <f>5100+68611.77+7384.92+600</f>
        <v>81696.69</v>
      </c>
      <c r="I24" s="36"/>
      <c r="J24" s="36">
        <f t="shared" si="0"/>
        <v>7568211.800000001</v>
      </c>
      <c r="K24" s="83">
        <f t="shared" si="1"/>
        <v>22.21078446441754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5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62000</v>
      </c>
      <c r="I27" s="36"/>
      <c r="J27" s="36">
        <f>+I27+H27</f>
        <v>62000</v>
      </c>
      <c r="K27" s="83">
        <f t="shared" si="1"/>
        <v>0.18195429424872694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10910121.99</v>
      </c>
      <c r="H29" s="57">
        <f>SUM(H30:H36)</f>
        <v>4267532.3</v>
      </c>
      <c r="I29" s="57">
        <f>SUM(I30:I36)</f>
        <v>0</v>
      </c>
      <c r="J29" s="57">
        <f>SUM(J30:J36)</f>
        <v>15177654.290000001</v>
      </c>
      <c r="K29" s="93">
        <f>SUM(K30:K36)</f>
        <v>44.542570559485696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10910121.99</v>
      </c>
      <c r="H30" s="36">
        <f>1480389.33+874721.75+631857.13+71042.4+2182.13</f>
        <v>3060192.7399999998</v>
      </c>
      <c r="I30" s="36"/>
      <c r="J30" s="36">
        <f aca="true" t="shared" si="2" ref="J30:J36">SUBTOTAL(9,G30:I30)</f>
        <v>13970314.73</v>
      </c>
      <c r="K30" s="83">
        <f aca="true" t="shared" si="3" ref="K30:K36">_xlfn.IFERROR(J30/$J$19*100,"0.00")</f>
        <v>40.99933479241523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1207339.56</v>
      </c>
      <c r="I34" s="36"/>
      <c r="J34" s="36">
        <f t="shared" si="2"/>
        <v>1207339.56</v>
      </c>
      <c r="K34" s="83">
        <f t="shared" si="3"/>
        <v>3.54323576707046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478805.81</v>
      </c>
      <c r="I41" s="57">
        <f>SUM(I42:I45)</f>
        <v>0</v>
      </c>
      <c r="J41" s="57">
        <f>SUM(J42:J45)</f>
        <v>478805.81</v>
      </c>
      <c r="K41" s="93">
        <f>SUM(K42:K45)</f>
        <v>1.40517376194742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58005.81</v>
      </c>
      <c r="I42" s="36"/>
      <c r="J42" s="36">
        <f>SUBTOTAL(9,G42:I42)</f>
        <v>58005.81</v>
      </c>
      <c r="K42" s="83">
        <f>_xlfn.IFERROR(J42/$J$19*100,"0.00")</f>
        <v>0.17023235840122175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>
        <v>420800</v>
      </c>
      <c r="I44" s="36"/>
      <c r="J44" s="36">
        <f>SUBTOTAL(9,G44:I44)</f>
        <v>420800</v>
      </c>
      <c r="K44" s="83">
        <f>_xlfn.IFERROR(J44/$J$19*100,"0.00")</f>
        <v>1.2349414035461983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61144.44</v>
      </c>
      <c r="I46" s="57">
        <f>I47</f>
        <v>0</v>
      </c>
      <c r="J46" s="57">
        <f>J47</f>
        <v>61144.44</v>
      </c>
      <c r="K46" s="93">
        <f>K47</f>
        <v>0.17944344237796178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61144.44</v>
      </c>
      <c r="I47" s="36"/>
      <c r="J47" s="36">
        <f>SUBTOTAL(9,G47:I47)</f>
        <v>61144.44</v>
      </c>
      <c r="K47" s="83">
        <f>_xlfn.IFERROR(J47/$J$19*100,"0.00")</f>
        <v>0.17944344237796178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616251.75</v>
      </c>
      <c r="I48" s="63">
        <f>+I49+I51+I62</f>
        <v>0</v>
      </c>
      <c r="J48" s="63">
        <f>+J49+J51+J62</f>
        <v>616251.75</v>
      </c>
      <c r="K48" s="92">
        <f>+K49+K51+K62</f>
        <v>1.8085427782385954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616251.75</v>
      </c>
      <c r="I51" s="57">
        <f>SUM(I52:I61)</f>
        <v>0</v>
      </c>
      <c r="J51" s="57">
        <f>SUM(J52:J61)</f>
        <v>616251.75</v>
      </c>
      <c r="K51" s="93">
        <f>SUM(K52:K61)</f>
        <v>1.8085427782385954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188276.75</v>
      </c>
      <c r="I56" s="36"/>
      <c r="J56" s="36">
        <f t="shared" si="4"/>
        <v>188276.75</v>
      </c>
      <c r="K56" s="83">
        <f t="shared" si="5"/>
        <v>0.5525445672531291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427975</v>
      </c>
      <c r="I59" s="36"/>
      <c r="J59" s="36">
        <f t="shared" si="4"/>
        <v>427975</v>
      </c>
      <c r="K59" s="83">
        <f t="shared" si="5"/>
        <v>1.2559982109854664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0</v>
      </c>
      <c r="H79" s="63">
        <f>H80+H82+H84+H86</f>
        <v>3046961.2100000004</v>
      </c>
      <c r="I79" s="63">
        <f>I80+I82+I84+I86</f>
        <v>0</v>
      </c>
      <c r="J79" s="63">
        <f>J80+J82+J84+J86</f>
        <v>3046961.2100000004</v>
      </c>
      <c r="K79" s="92">
        <f>K80+K82+K84+K86</f>
        <v>8.942059299496727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0</v>
      </c>
      <c r="H80" s="57">
        <f>H81</f>
        <v>1405988.76</v>
      </c>
      <c r="I80" s="57">
        <f>I81</f>
        <v>0</v>
      </c>
      <c r="J80" s="57">
        <f>J81</f>
        <v>1405988.76</v>
      </c>
      <c r="K80" s="93">
        <f>K81</f>
        <v>4.126220847539399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/>
      <c r="H81" s="36">
        <v>1405988.76</v>
      </c>
      <c r="I81" s="36"/>
      <c r="J81" s="36">
        <f>SUBTOTAL(9,G81:I81)</f>
        <v>1405988.76</v>
      </c>
      <c r="K81" s="83">
        <f>_xlfn.IFERROR(J81/$J$19*100,"0.00")</f>
        <v>4.126220847539399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0</v>
      </c>
      <c r="H82" s="57">
        <f>H83</f>
        <v>1407981.77</v>
      </c>
      <c r="I82" s="57">
        <f>I83</f>
        <v>0</v>
      </c>
      <c r="J82" s="57">
        <f>J83</f>
        <v>1407981.77</v>
      </c>
      <c r="K82" s="93">
        <f>K83</f>
        <v>4.132069827022958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/>
      <c r="H83" s="36">
        <v>1407981.77</v>
      </c>
      <c r="I83" s="36"/>
      <c r="J83" s="36">
        <f>SUBTOTAL(9,G83:I83)</f>
        <v>1407981.77</v>
      </c>
      <c r="K83" s="83">
        <f>_xlfn.IFERROR(J83/$J$19*100,"0.00")</f>
        <v>4.132069827022958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0</v>
      </c>
      <c r="H84" s="57">
        <f>H85</f>
        <v>232990.68</v>
      </c>
      <c r="I84" s="57">
        <f>I85</f>
        <v>0</v>
      </c>
      <c r="J84" s="57">
        <f>J85</f>
        <v>232990.68</v>
      </c>
      <c r="K84" s="93">
        <f>K85</f>
        <v>0.6837686249343706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/>
      <c r="H85" s="36">
        <v>232990.68</v>
      </c>
      <c r="I85" s="36"/>
      <c r="J85" s="36">
        <f>SUBTOTAL(9,G85:I85)</f>
        <v>232990.68</v>
      </c>
      <c r="K85" s="83">
        <f>_xlfn.IFERROR(J85/$J$19*100,"0.00")</f>
        <v>0.6837686249343706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1380891.13</v>
      </c>
      <c r="I88" s="70">
        <f>+I89+I107+I112+I117+I126+I147+I166+I184</f>
        <v>0</v>
      </c>
      <c r="J88" s="70">
        <f>+J89+J107+J112+J117+J126+J166+J184</f>
        <v>1376441.13</v>
      </c>
      <c r="K88" s="91">
        <f>+K89+K107+K112+K117+K126+K147+K166+K184</f>
        <v>4.052565661185113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222403.18</v>
      </c>
      <c r="I89" s="63">
        <f>+I90+I92+I94+I96+I98+I100+I103+I105</f>
        <v>0</v>
      </c>
      <c r="J89" s="63">
        <f>+J90+J92+J94+J96+J98+J100+J103+J105</f>
        <v>222403.18</v>
      </c>
      <c r="K89" s="92">
        <f>+K90+K92+K94+K96+K98+K100+K103+K105</f>
        <v>0.6526969944447192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66652.67</v>
      </c>
      <c r="I94" s="57">
        <f>I95</f>
        <v>0</v>
      </c>
      <c r="J94" s="57">
        <f>J95</f>
        <v>66652.67</v>
      </c>
      <c r="K94" s="93">
        <f>K95</f>
        <v>0.19560870209102088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66652.67</v>
      </c>
      <c r="I95" s="36"/>
      <c r="J95" s="36">
        <f>SUBTOTAL(9,G95:I95)</f>
        <v>66652.67</v>
      </c>
      <c r="K95" s="83">
        <f>_xlfn.IFERROR(J95/$J$19*100,"0.00")</f>
        <v>0.19560870209102088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155750.51</v>
      </c>
      <c r="I98" s="57">
        <f>I99</f>
        <v>0</v>
      </c>
      <c r="J98" s="57">
        <f>J99</f>
        <v>155750.51</v>
      </c>
      <c r="K98" s="93">
        <f>K99</f>
        <v>0.45708829235369824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155750.51</v>
      </c>
      <c r="I99" s="36"/>
      <c r="J99" s="36">
        <f>SUBTOTAL(9,G99:I99)</f>
        <v>155750.51</v>
      </c>
      <c r="K99" s="83">
        <f>_xlfn.IFERROR(J99/$J$19*100,"0.00")</f>
        <v>0.45708829235369824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289889.07</v>
      </c>
      <c r="I107" s="63">
        <f>+I108+I110</f>
        <v>0</v>
      </c>
      <c r="J107" s="63">
        <f>+J108+J110</f>
        <v>289889.07</v>
      </c>
      <c r="K107" s="92">
        <f>+K108+K110</f>
        <v>0.8507509861656419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289889.07</v>
      </c>
      <c r="I110" s="57">
        <f>I111</f>
        <v>0</v>
      </c>
      <c r="J110" s="57">
        <f>J111</f>
        <v>289889.07</v>
      </c>
      <c r="K110" s="93">
        <f>K111</f>
        <v>0.8507509861656419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289889.07</v>
      </c>
      <c r="I111" s="36"/>
      <c r="J111" s="36">
        <f>SUBTOTAL(9,G111:I111)</f>
        <v>289889.07</v>
      </c>
      <c r="K111" s="83">
        <f>_xlfn.IFERROR(J111/$J$19*100,"0.00")</f>
        <v>0.8507509861656419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4450</v>
      </c>
      <c r="I147" s="63">
        <f>+I148+I150+I152+I154+I156+I158+I160+I162+I164</f>
        <v>0</v>
      </c>
      <c r="J147" s="63">
        <f>+J148+J150+J152+J154+J156+J158+J160+J162+J164</f>
        <v>4450</v>
      </c>
      <c r="K147" s="92">
        <f>+K148+K150+K152+K154+K156+K158+K160+K162+K164</f>
        <v>0.013059622732368303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4450</v>
      </c>
      <c r="I152" s="57">
        <f>I153</f>
        <v>0</v>
      </c>
      <c r="J152" s="57">
        <f>J153</f>
        <v>4450</v>
      </c>
      <c r="K152" s="93">
        <f>K153</f>
        <v>0.013059622732368303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4450</v>
      </c>
      <c r="I153" s="36"/>
      <c r="J153" s="36">
        <f>SUBTOTAL(9,G153:I153)</f>
        <v>4450</v>
      </c>
      <c r="K153" s="83">
        <f>_xlfn.IFERROR(J153/$J$19*100,"0.00")</f>
        <v>0.013059622732368303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132732.4</v>
      </c>
      <c r="I166" s="63">
        <f>+I167+I175+I182</f>
        <v>0</v>
      </c>
      <c r="J166" s="63">
        <f>+J167+J175+J182</f>
        <v>132732.4</v>
      </c>
      <c r="K166" s="92">
        <f>+K167+K175+K182</f>
        <v>0.3895359704183826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72681.25</v>
      </c>
      <c r="I167" s="57">
        <f>SUM(I168:I174)</f>
        <v>0</v>
      </c>
      <c r="J167" s="57">
        <f>SUM(J168:J174)</f>
        <v>72681.25</v>
      </c>
      <c r="K167" s="93">
        <f>SUM(K168:K174)</f>
        <v>0.21330105723976264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72681.25</v>
      </c>
      <c r="I169" s="36"/>
      <c r="J169" s="36">
        <f t="shared" si="6"/>
        <v>72681.25</v>
      </c>
      <c r="K169" s="83">
        <f t="shared" si="7"/>
        <v>0.21330105723976264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60051.15</v>
      </c>
      <c r="I175" s="57">
        <f>SUM(I176:I181)</f>
        <v>0</v>
      </c>
      <c r="J175" s="57">
        <f>SUM(J176:J181)</f>
        <v>60051.15</v>
      </c>
      <c r="K175" s="93">
        <f>SUM(K176:K181)</f>
        <v>0.17623491317862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60051.15</v>
      </c>
      <c r="I181" s="36"/>
      <c r="J181" s="36">
        <f t="shared" si="8"/>
        <v>60051.15</v>
      </c>
      <c r="K181" s="83">
        <f t="shared" si="9"/>
        <v>0.17623491317862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731416.48</v>
      </c>
      <c r="I184" s="63">
        <f>+I185+I187+I189+I191+I193+I197+I202+I209+I213</f>
        <v>0</v>
      </c>
      <c r="J184" s="63">
        <f>+J185+J187+J189+J191+J193+J197+J202+J209+J213</f>
        <v>731416.48</v>
      </c>
      <c r="K184" s="92">
        <f>+K185+K187+K189+K191+K193+K197+K202+K209+K213</f>
        <v>2.1465220874240014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8000</v>
      </c>
      <c r="I191" s="57">
        <f>I192</f>
        <v>0</v>
      </c>
      <c r="J191" s="57">
        <f>J192</f>
        <v>8000</v>
      </c>
      <c r="K191" s="93">
        <f>K192</f>
        <v>0.023477973451448638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f>5000+3000</f>
        <v>8000</v>
      </c>
      <c r="I192" s="36"/>
      <c r="J192" s="36">
        <f>SUBTOTAL(9,G192:I192)</f>
        <v>8000</v>
      </c>
      <c r="K192" s="83">
        <f>_xlfn.IFERROR(J192/$J$19*100,"0.00")</f>
        <v>0.023477973451448638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25000</v>
      </c>
      <c r="I197" s="57">
        <f>SUM(I198:I201)</f>
        <v>0</v>
      </c>
      <c r="J197" s="57">
        <f>SUM(J198:J201)</f>
        <v>25000</v>
      </c>
      <c r="K197" s="93">
        <f>SUM(K198:K201)</f>
        <v>0.07336866703577699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25000</v>
      </c>
      <c r="I199" s="36"/>
      <c r="J199" s="36">
        <f>SUBTOTAL(9,G199:I199)</f>
        <v>25000</v>
      </c>
      <c r="K199" s="83">
        <f>_xlfn.IFERROR(J199/$J$19*100,"0.00")</f>
        <v>0.07336866703577699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698416.48</v>
      </c>
      <c r="I202" s="57">
        <f>SUM(I203:I208)</f>
        <v>0</v>
      </c>
      <c r="J202" s="57">
        <f>SUM(J203:J208)</f>
        <v>698416.48</v>
      </c>
      <c r="K202" s="93">
        <f>SUM(K203:K208)</f>
        <v>2.0496754469367757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698416.48</v>
      </c>
      <c r="I208" s="36"/>
      <c r="J208" s="36">
        <f t="shared" si="10"/>
        <v>698416.48</v>
      </c>
      <c r="K208" s="83">
        <f t="shared" si="11"/>
        <v>2.0496754469367757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3936985.25</v>
      </c>
      <c r="I219" s="70">
        <f>+I220+I232+I241+I254+I259+I270+I298+I314+I319</f>
        <v>0</v>
      </c>
      <c r="J219" s="70">
        <f>+J220+J232+J241+J254+J259+J270+J298+J314+J319</f>
        <v>3936985.25</v>
      </c>
      <c r="K219" s="91">
        <f>+K220+K232+K241+K254+K259+K270+K298+K314+K319</f>
        <v>11.55405439728061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355081.02</v>
      </c>
      <c r="I220" s="63">
        <f>+I221+I224+I226+I230</f>
        <v>0</v>
      </c>
      <c r="J220" s="63">
        <f>+J221+J224+J226+J230</f>
        <v>355081.02</v>
      </c>
      <c r="K220" s="92">
        <f>+K221+K224+K226+K230</f>
        <v>1.0420728450841628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355081.02</v>
      </c>
      <c r="I221" s="57">
        <f>SUM(I222:I222)</f>
        <v>0</v>
      </c>
      <c r="J221" s="57">
        <f>SUM(J222:J222)</f>
        <v>355081.02</v>
      </c>
      <c r="K221" s="93">
        <f>SUM(K222:K222)</f>
        <v>1.0420728450841628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355081.02</v>
      </c>
      <c r="I222" s="36"/>
      <c r="J222" s="36">
        <f>SUBTOTAL(9,G222:I222)</f>
        <v>355081.02</v>
      </c>
      <c r="K222" s="83">
        <f>_xlfn.IFERROR(J222/$J$19*100,"0.00")</f>
        <v>1.0420728450841628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1700</v>
      </c>
      <c r="I232" s="63">
        <f>+I233+I235+I237+I239</f>
        <v>0</v>
      </c>
      <c r="J232" s="63">
        <f>+J233+J235+J237+J239</f>
        <v>1700</v>
      </c>
      <c r="K232" s="92">
        <f>+K233+K235+K237+K239</f>
        <v>0.004989069358432836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36"/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/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1700</v>
      </c>
      <c r="I235" s="52">
        <f>+I236</f>
        <v>0</v>
      </c>
      <c r="J235" s="52">
        <f>+J236</f>
        <v>1700</v>
      </c>
      <c r="K235" s="94">
        <f>+K236</f>
        <v>0.004989069358432836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1700</v>
      </c>
      <c r="I236" s="47"/>
      <c r="J236" s="36">
        <f>SUBTOTAL(9,G236:I236)</f>
        <v>1700</v>
      </c>
      <c r="K236" s="83">
        <f>_xlfn.IFERROR(J236/$J$19*100,"0.00")</f>
        <v>0.004989069358432836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7228.77</v>
      </c>
      <c r="I241" s="63">
        <f>+I242+I244+I246+I248+I250+I252</f>
        <v>0</v>
      </c>
      <c r="J241" s="63">
        <f>+J242+J244+J246+J248+J250+J252</f>
        <v>7228.77</v>
      </c>
      <c r="K241" s="92">
        <f>+K242+K244+K246+K248+K250+K252</f>
        <v>0.02121460876832855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7228.77</v>
      </c>
      <c r="I244" s="52">
        <f>+I245</f>
        <v>0</v>
      </c>
      <c r="J244" s="52">
        <f>+J245</f>
        <v>7228.77</v>
      </c>
      <c r="K244" s="94">
        <f>+K245</f>
        <v>0.02121460876832855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7228.77</v>
      </c>
      <c r="I245" s="36"/>
      <c r="J245" s="36">
        <f>SUBTOTAL(9,G245:I245)</f>
        <v>7228.77</v>
      </c>
      <c r="K245" s="83">
        <f>_xlfn.IFERROR(J245/$J$19*100,"0.00")</f>
        <v>0.02121460876832855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1247290.27</v>
      </c>
      <c r="I254" s="63">
        <f>+I255+I257</f>
        <v>0</v>
      </c>
      <c r="J254" s="63">
        <f>+J255+J257</f>
        <v>1247290.27</v>
      </c>
      <c r="K254" s="92">
        <f>+K255+K257</f>
        <v>3.6604809806637753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1247290.27</v>
      </c>
      <c r="I255" s="52">
        <f>+I256</f>
        <v>0</v>
      </c>
      <c r="J255" s="52">
        <f>+J256</f>
        <v>1247290.27</v>
      </c>
      <c r="K255" s="94">
        <f>+K256</f>
        <v>3.6604809806637753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1247290.27</v>
      </c>
      <c r="I256" s="36"/>
      <c r="J256" s="36">
        <f>SUBTOTAL(9,G256:I256)</f>
        <v>1247290.27</v>
      </c>
      <c r="K256" s="83">
        <f>_xlfn.IFERROR(J256/$J$19*100,"0.00")</f>
        <v>3.6604809806637753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8543.6</v>
      </c>
      <c r="I259" s="63">
        <f>+I260+I262+I264+I266+I268</f>
        <v>0</v>
      </c>
      <c r="J259" s="63">
        <f>+J260+J262+J264+J266+J268</f>
        <v>8543.6</v>
      </c>
      <c r="K259" s="92">
        <f>+K260+K262+K264+K266+K268</f>
        <v>0.02507330174747457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8543.6</v>
      </c>
      <c r="I268" s="52">
        <f>+I269</f>
        <v>0</v>
      </c>
      <c r="J268" s="52">
        <f>+J269</f>
        <v>8543.6</v>
      </c>
      <c r="K268" s="94">
        <f>+K269</f>
        <v>0.02507330174747457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f>5400+3143.6</f>
        <v>8543.6</v>
      </c>
      <c r="I269" s="36"/>
      <c r="J269" s="36">
        <f>SUBTOTAL(9,G269:I269)</f>
        <v>8543.6</v>
      </c>
      <c r="K269" s="83">
        <f>_xlfn.IFERROR(J269/$J$19*100,"0.00")</f>
        <v>0.02507330174747457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41458.22</v>
      </c>
      <c r="I270" s="63">
        <f>+I271+I277+I281+I288+I296</f>
        <v>0</v>
      </c>
      <c r="J270" s="63">
        <f>+J271+J277+J281+J288+J296</f>
        <v>41458.22</v>
      </c>
      <c r="K270" s="63">
        <f>+K271+K277+K281+K288+K296</f>
        <v>0.12166937356303964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2102.5</v>
      </c>
      <c r="I271" s="52">
        <f>+I272+I273+I274+I275</f>
        <v>0</v>
      </c>
      <c r="J271" s="52">
        <f>+J272+J273+J274+J275</f>
        <v>2102.5</v>
      </c>
      <c r="K271" s="94">
        <f>+K272+K273+K274+K275</f>
        <v>0.0061703048977088445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2102.5</v>
      </c>
      <c r="I272" s="36"/>
      <c r="J272" s="36">
        <f>SUBTOTAL(9,G272:I272)</f>
        <v>2102.5</v>
      </c>
      <c r="K272" s="83">
        <f>_xlfn.IFERROR(J272/$J$19*100,"0.00")</f>
        <v>0.0061703048977088445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1551.59</v>
      </c>
      <c r="I277" s="52">
        <f>+I278+I279+I280</f>
        <v>0</v>
      </c>
      <c r="J277" s="52">
        <f>+J278+J279+J280</f>
        <v>1551.59</v>
      </c>
      <c r="K277" s="94">
        <f>+K278+K279+K280</f>
        <v>0.004553523603441649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f>663.18+888.41</f>
        <v>1551.59</v>
      </c>
      <c r="I278" s="36"/>
      <c r="J278" s="36">
        <f>SUBTOTAL(9,G278:I278)</f>
        <v>1551.59</v>
      </c>
      <c r="K278" s="83">
        <f>_xlfn.IFERROR(J278/$J$19*100,"0.00")</f>
        <v>0.004553523603441649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3988.2</v>
      </c>
      <c r="I281" s="52">
        <f>+I282+I283+I284+I285+I286+I287</f>
        <v>0</v>
      </c>
      <c r="J281" s="52">
        <f>+H281</f>
        <v>3988.2</v>
      </c>
      <c r="K281" s="94">
        <f>+K282+K283+K284+K285+K286+K287</f>
        <v>0.011704356714883433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3988.2</v>
      </c>
      <c r="I284" s="36"/>
      <c r="J284" s="36"/>
      <c r="K284" s="83">
        <f t="shared" si="13"/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>+H284</f>
        <v>3988.2</v>
      </c>
      <c r="K285" s="83">
        <f t="shared" si="13"/>
        <v>0.011704356714883433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33815.93</v>
      </c>
      <c r="I288" s="52">
        <f>+I289+I290+I291+I292+I293+I294+I295</f>
        <v>0</v>
      </c>
      <c r="J288" s="52">
        <f>+J289+J290+J291+J292+J293+J294+J295</f>
        <v>33815.93</v>
      </c>
      <c r="K288" s="94">
        <f>+K289+K290+K291+K292+K293+K294+K295</f>
        <v>0.09924118834700571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>
        <v>11738.93</v>
      </c>
      <c r="I291" s="36"/>
      <c r="J291" s="36">
        <f t="shared" si="14"/>
        <v>11738.93</v>
      </c>
      <c r="K291" s="83">
        <f t="shared" si="15"/>
        <v>0.03445078586105175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22077</v>
      </c>
      <c r="I292" s="36"/>
      <c r="J292" s="36">
        <f t="shared" si="14"/>
        <v>22077</v>
      </c>
      <c r="K292" s="83">
        <f t="shared" si="15"/>
        <v>0.06479040248595395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288450</v>
      </c>
      <c r="I298" s="63">
        <f>+I299+I307</f>
        <v>0</v>
      </c>
      <c r="J298" s="63">
        <f>+J299+J307</f>
        <v>288450</v>
      </c>
      <c r="K298" s="92">
        <f>+K299+K307</f>
        <v>0.8465276802587949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288450</v>
      </c>
      <c r="I299" s="52">
        <f>+I300+I301+I302+I303+I304+I305+I306</f>
        <v>0</v>
      </c>
      <c r="J299" s="52">
        <f>+J300+J301+J302+J303+J304+J305+J306</f>
        <v>288450</v>
      </c>
      <c r="K299" s="94">
        <f>+K300+K301+K302+K303+K304+K305+K306</f>
        <v>0.8465276802587949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287850</v>
      </c>
      <c r="I301" s="36"/>
      <c r="J301" s="36">
        <f t="shared" si="16"/>
        <v>287850</v>
      </c>
      <c r="K301" s="83">
        <f t="shared" si="17"/>
        <v>0.8447668322499362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600</v>
      </c>
      <c r="I303" s="36"/>
      <c r="J303" s="36">
        <f t="shared" si="16"/>
        <v>600</v>
      </c>
      <c r="K303" s="83">
        <f t="shared" si="17"/>
        <v>0.0017608480088586477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1987233.37</v>
      </c>
      <c r="I319" s="63">
        <f>+I320+I322+I324+I326+I328+I330+I332+I334+I336</f>
        <v>0</v>
      </c>
      <c r="J319" s="63">
        <f>+J320+J322+J324+J326+J328+J330+J332+J334+J336</f>
        <v>1987233.37</v>
      </c>
      <c r="K319" s="92">
        <f>+K320+K322+K324+K326+K328+K330+K332+K334+K336</f>
        <v>5.8320265378366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129890.4</v>
      </c>
      <c r="I320" s="52">
        <f>+I321</f>
        <v>0</v>
      </c>
      <c r="J320" s="52">
        <f>+J321</f>
        <v>129890.4</v>
      </c>
      <c r="K320" s="94">
        <f>+K321</f>
        <v>0.3811954203497555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129890.4</v>
      </c>
      <c r="I321" s="36"/>
      <c r="J321" s="36">
        <f>SUBTOTAL(9,G321:I321)</f>
        <v>129890.4</v>
      </c>
      <c r="K321" s="83">
        <f>_xlfn.IFERROR(J321/$J$19*100,"0.00")</f>
        <v>0.3811954203497555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297863.54000000004</v>
      </c>
      <c r="I322" s="52">
        <f>+I323</f>
        <v>0</v>
      </c>
      <c r="J322" s="52">
        <f>+J323</f>
        <v>297863.54000000004</v>
      </c>
      <c r="K322" s="94">
        <f>+K323</f>
        <v>0.8741540355343138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8846.83+289016.71</f>
        <v>297863.54000000004</v>
      </c>
      <c r="I323" s="36"/>
      <c r="J323" s="36">
        <f>SUBTOTAL(9,G323:I323)</f>
        <v>297863.54000000004</v>
      </c>
      <c r="K323" s="83">
        <f>_xlfn.IFERROR(J323/$J$19*100,"0.00")</f>
        <v>0.8741540355343138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1518301.43</v>
      </c>
      <c r="I324" s="52">
        <f>+I325</f>
        <v>0</v>
      </c>
      <c r="J324" s="52">
        <f>+J325</f>
        <v>1518301.43</v>
      </c>
      <c r="K324" s="94">
        <f>+K325</f>
        <v>4.455830083104562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1518301.43</v>
      </c>
      <c r="I325" s="36"/>
      <c r="J325" s="36">
        <f>SUBTOTAL(9,G325:I325)</f>
        <v>1518301.43</v>
      </c>
      <c r="K325" s="83">
        <f>_xlfn.IFERROR(J325/$J$19*100,"0.00")</f>
        <v>4.455830083104562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1178</v>
      </c>
      <c r="I330" s="52">
        <f>+I331</f>
        <v>0</v>
      </c>
      <c r="J330" s="52">
        <f>+J331</f>
        <v>1178</v>
      </c>
      <c r="K330" s="94">
        <f>+K331</f>
        <v>0.003457131590725812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1178</v>
      </c>
      <c r="I331" s="36"/>
      <c r="J331" s="36">
        <f>SUBTOTAL(9,G331:I331)</f>
        <v>1178</v>
      </c>
      <c r="K331" s="83">
        <f>_xlfn.IFERROR(J331/$J$19*100,"0.00")</f>
        <v>0.003457131590725812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40000</v>
      </c>
      <c r="I336" s="52">
        <f>+I337</f>
        <v>0</v>
      </c>
      <c r="J336" s="52">
        <f>+J337</f>
        <v>40000</v>
      </c>
      <c r="K336" s="94">
        <f>+K337</f>
        <v>0.11738986725724318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40000</v>
      </c>
      <c r="I337" s="36"/>
      <c r="J337" s="36">
        <f>SUBTOTAL(9,G337:I337)</f>
        <v>40000</v>
      </c>
      <c r="K337" s="83">
        <f>_xlfn.IFERROR(J337/$J$19*100,"0.00")</f>
        <v>0.11738986725724318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6" ht="15.75">
      <c r="E518" s="2" t="s">
        <v>400</v>
      </c>
      <c r="F518" s="2" t="s">
        <v>401</v>
      </c>
    </row>
    <row r="519" ht="15.75">
      <c r="F519" s="2" t="s">
        <v>402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Nivia Del Orbe</cp:lastModifiedBy>
  <cp:lastPrinted>2017-06-03T18:28:55Z</cp:lastPrinted>
  <dcterms:created xsi:type="dcterms:W3CDTF">2007-07-31T17:41:49Z</dcterms:created>
  <dcterms:modified xsi:type="dcterms:W3CDTF">2017-06-06T13:39:50Z</dcterms:modified>
  <cp:category/>
  <cp:version/>
  <cp:contentType/>
  <cp:contentStatus/>
</cp:coreProperties>
</file>