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<sst xmlns="http://schemas.openxmlformats.org/spreadsheetml/2006/main" count="805" uniqueCount="400">
  <si>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</si>
  <si>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</si>
  <si>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</si>
  <si>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</si>
  <si>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</si>
  <si>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</si>
  <si>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</si>
  <si>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</si>
  <si>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</si>
  <si>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</si>
  <si>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</si>
  <si>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</si>
  <si>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</si>
  <si>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</si>
  <si>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</si>
  <si>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</si>
  <si>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</si>
  <si>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</si>
  <si>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</si>
  <si>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</si>
  <si>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</si>
  <si>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</si>
  <si>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</si>
  <si>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</si>
  <si>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</si>
  <si>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</si>
  <si>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</si>
  <si>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</si>
  <si>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</si>
  <si>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</si>
  <si>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</si>
  <si>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</si>
  <si>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</si>
  <si>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</si>
  <si>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</si>
  <si>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</si>
  <si>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</si>
  <si>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</si>
  <si>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</si>
  <si>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</si>
  <si>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</si>
  <si>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</si>
  <si>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</si>
  <si>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</si>
  <si>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</si>
  <si>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</si>
  <si>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</si>
  <si>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</si>
  <si>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</si>
  <si>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</si>
  <si>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</si>
  <si>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</si>
  <si>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</si>
  <si>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</si>
  <si>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</si>
  <si>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</si>
  <si>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</si>
  <si>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</si>
  <si>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</si>
  <si>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</si>
  <si>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</si>
  <si>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</si>
  <si>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</si>
  <si>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</si>
  <si>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</si>
  <si>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</si>
  <si>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</si>
  <si>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</si>
  <si>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</si>
  <si>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</si>
  <si>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</si>
  <si>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</si>
  <si>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</si>
  <si>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</si>
  <si>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</si>
  <si>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</si>
  <si>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</si>
  <si>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</si>
  <si>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</si>
  <si>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</si>
  <si>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</si>
  <si>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</si>
  <si>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</si>
  <si>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</si>
  <si>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</si>
  <si>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</si>
  <si>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</si>
  <si>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</si>
  <si>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</si>
  <si>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</si>
  <si>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</si>
  <si>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</si>
  <si>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</si>
  <si>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</si>
  <si>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</si>
  <si>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</si>
  <si>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</si>
  <si>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</si>
  <si>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</si>
  <si>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</si>
  <si>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</si>
  <si>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</si>
  <si>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</si>
  <si>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</si>
  <si>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</si>
  <si>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</si>
  <si>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</si>
  <si>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</si>
  <si>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</si>
  <si>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</si>
  <si>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</si>
  <si>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</si>
  <si>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</si>
  <si>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</si>
  <si>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</si>
  <si>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</si>
  <si>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</si>
  <si>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</si>
  <si>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</si>
  <si>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</si>
  <si>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</si>
  <si>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</si>
  <si>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</si>
  <si>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</si>
  <si>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</si>
  <si>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</si>
  <si>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</si>
  <si>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</si>
  <si>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</si>
  <si>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</si>
  <si>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</si>
  <si>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</si>
  <si>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</si>
  <si>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</si>
  <si>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</si>
  <si>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</si>
  <si>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</si>
  <si>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</si>
  <si>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</si>
  <si>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</si>
  <si>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</si>
  <si>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</si>
  <si>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</si>
  <si>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</si>
  <si>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</si>
  <si>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</si>
  <si>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</si>
  <si>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</si>
  <si>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</si>
  <si>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</si>
  <si>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</si>
  <si>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</si>
  <si>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</si>
  <si>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</si>
  <si>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</si>
  <si>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</si>
  <si>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</si>
  <si>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</si>
  <si>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</si>
  <si>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</si>
  <si>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</si>
  <si>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</si>
  <si>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</si>
  <si>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</si>
  <si>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</si>
  <si>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</si>
  <si>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</si>
  <si>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</si>
  <si>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</si>
  <si>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</si>
  <si>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</si>
  <si>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</si>
  <si>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</si>
  <si>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</si>
  <si>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</si>
  <si>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</si>
  <si>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</si>
  <si>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</si>
  <si>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</si>
  <si>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</si>
  <si>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</si>
  <si>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</si>
  <si>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</si>
  <si>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</si>
  <si>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</si>
  <si>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</si>
  <si>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</si>
  <si>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</si>
  <si>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</si>
  <si>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</si>
  <si>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</si>
  <si>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</si>
  <si>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</si>
  <si>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</si>
  <si>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</si>
  <si>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</si>
  <si>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</si>
  <si>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</si>
  <si>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</si>
  <si>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</si>
  <si>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</si>
  <si>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</si>
  <si>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</si>
  <si>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</si>
  <si>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</si>
  <si>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</si>
  <si>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</si>
  <si>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</si>
  <si>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</si>
  <si>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</si>
  <si>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</si>
  <si>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</si>
  <si>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</si>
  <si>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</si>
  <si>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</si>
  <si>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</si>
  <si>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</si>
  <si>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</si>
  <si>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</si>
  <si>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</si>
  <si>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</si>
  <si>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</si>
  <si>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</si>
  <si>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</si>
  <si>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</si>
  <si>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</si>
  <si>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</si>
  <si>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</si>
  <si>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</si>
  <si>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</si>
  <si>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</si>
  <si>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</si>
  <si>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</si>
  <si>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</si>
  <si>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</si>
  <si>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</si>
  <si>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</si>
  <si>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</si>
  <si>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</si>
  <si>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</si>
  <si>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</si>
  <si>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</si>
  <si>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</si>
  <si>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</si>
  <si>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</si>
  <si>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</si>
  <si>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</si>
  <si>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</si>
  <si>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</si>
  <si>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</si>
  <si>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</si>
  <si>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</si>
  <si>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</si>
  <si>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</si>
  <si>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</si>
  <si>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</si>
  <si>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</si>
  <si>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</si>
  <si>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</si>
  <si>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</si>
  <si>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</si>
  <si>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</si>
  <si>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</si>
  <si>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</si>
  <si>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</si>
  <si>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</si>
  <si>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</si>
  <si>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</si>
  <si>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</si>
  <si>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</si>
  <si>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</si>
  <si>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</si>
  <si>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</si>
  <si>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</si>
  <si>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</si>
  <si>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</si>
  <si>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</si>
  <si>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</si>
  <si>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</si>
  <si>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</si>
  <si>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</si>
  <si>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</si>
  <si>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</si>
  <si>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</si>
  <si>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</si>
  <si>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</si>
  <si>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</si>
  <si>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</si>
  <si>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</si>
  <si>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</si>
  <si>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</si>
  <si>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</si>
  <si>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</si>
  <si>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</si>
  <si>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</si>
  <si>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</si>
  <si>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</si>
  <si>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</si>
  <si>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</si>
  <si>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</si>
  <si>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</si>
  <si>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</si>
  <si>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</si>
  <si>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</si>
  <si>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</si>
  <si>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</si>
  <si>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</si>
  <si>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</si>
  <si>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</si>
  <si>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</si>
  <si>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</si>
  <si>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</si>
  <si>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</si>
  <si>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</si>
  <si>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</si>
  <si>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</si>
  <si>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</si>
  <si>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</si>
  <si>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</si>
  <si>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</si>
  <si>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</si>
  <si>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</si>
  <si>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</si>
  <si>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</si>
  <si>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</si>
  <si>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</si>
  <si>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</si>
  <si>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</si>
  <si>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</si>
  <si>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</si>
  <si>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</si>
  <si>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</si>
  <si>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</si>
  <si>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</si>
  <si>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</si>
  <si>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</si>
  <si>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</si>
  <si>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</si>
  <si>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</si>
  <si>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</si>
  <si>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</si>
  <si>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</si>
  <si>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</si>
  <si>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</si>
  <si>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</si>
  <si>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</si>
  <si>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</si>
  <si>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</si>
  <si>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</si>
  <si>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</si>
  <si>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</si>
  <si>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</si>
  <si>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</si>
  <si>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</si>
  <si>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</si>
  <si>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</si>
  <si>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</si>
  <si>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</si>
  <si>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</si>
  <si>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</si>
  <si>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</si>
  <si>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</si>
  <si>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</si>
  <si>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</si>
  <si>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</si>
  <si>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</si>
  <si>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</si>
  <si>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</si>
  <si>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</si>
  <si>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</si>
  <si>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</si>
  <si>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</si>
  <si>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</si>
  <si>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</si>
  <si>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</si>
  <si>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</si>
  <si>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</si>
  <si>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</si>
  <si>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</si>
  <si>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</si>
  <si>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</si>
  <si>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</si>
  <si>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</si>
  <si>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</si>
  <si>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</si>
  <si>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</si>
  <si>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</si>
  <si>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</si>
  <si>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</si>
  <si>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</si>
  <si>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</si>
  <si>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</si>
  <si>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</si>
  <si>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</si>
  <si>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</si>
  <si>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</si>
  <si>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</si>
  <si>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</si>
  <si>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                   BALANCE INICIAL</t>
  </si>
  <si>
    <t>30/06/2016 JUNIO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</si>
</sst>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14" fontId="25" fillId="16" borderId="0" xfId="0" applyNumberFormat="1" applyFont="1" applyFill="1" applyBorder="1" applyAlignment="1">
      <alignment horizontal="center"/>
    </xf>
    <xf numFmtId="43" fontId="62" fillId="35" borderId="0" xfId="49" applyFont="1" applyFill="1" applyBorder="1" applyAlignment="1">
      <alignment/>
    </xf>
    <xf numFmtId="44" fontId="0" fillId="0" borderId="0" xfId="52" applyFont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9" t="s">
        <v>396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120" t="s">
        <v>399</v>
      </c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1">
        <v>20564638.68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3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3">
        <v>15592053.53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3">
        <v>22648011.99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3">
        <v>0</v>
      </c>
      <c r="H13" s="77"/>
      <c r="I13" s="77"/>
      <c r="J13" s="77"/>
      <c r="K13" s="81"/>
    </row>
    <row r="14" spans="1:14" ht="13.5">
      <c r="A14" s="82" t="s">
        <v>35</v>
      </c>
      <c r="B14" s="3"/>
      <c r="C14" s="3"/>
      <c r="D14" s="3"/>
      <c r="E14" s="79"/>
      <c r="F14" s="80"/>
      <c r="G14" s="124">
        <v>0</v>
      </c>
      <c r="H14" s="77"/>
      <c r="I14" s="77"/>
      <c r="J14" s="77"/>
      <c r="K14" s="81"/>
      <c r="N14" s="122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5">
        <f>SUM(G9:G14)</f>
        <v>58804704.2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288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22648011.99</v>
      </c>
      <c r="H19" s="61">
        <f>+H20+H88+H219+H338+H396+H403+H486</f>
        <v>27127942.099999998</v>
      </c>
      <c r="I19" s="61">
        <f>+I20+I88+I219+I338+I396+I403+I486</f>
        <v>0</v>
      </c>
      <c r="J19" s="61">
        <f>+J20+J88+J219+J338+J396+J403+J486</f>
        <v>49775954.089999996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22648011.99</v>
      </c>
      <c r="H20" s="70">
        <f>+H21+H48+H64+H71+H79</f>
        <v>13921519.260000002</v>
      </c>
      <c r="I20" s="70">
        <f>+I21+I48+I64+I71+I79</f>
        <v>0</v>
      </c>
      <c r="J20" s="70">
        <f>+J21+J48+J64+J71+J79</f>
        <v>36569531.24999999</v>
      </c>
      <c r="K20" s="91">
        <f>+K21+K48+K64+K71+K79</f>
        <v>73.46826779829989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19638951.09</v>
      </c>
      <c r="H21" s="63">
        <f>+H22+H29+H37+H39+H41+H46</f>
        <v>10937837.580000002</v>
      </c>
      <c r="I21" s="63">
        <f>+I22+I29+I37+I39+I41+I46</f>
        <v>0</v>
      </c>
      <c r="J21" s="63">
        <f>+J22+J29+J37+J39+J41+J46</f>
        <v>30576788.669999994</v>
      </c>
      <c r="K21" s="92">
        <f>+K22+K29+K37+K39+K41+K46</f>
        <v>61.428834924417636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8870449</v>
      </c>
      <c r="H22" s="57">
        <f>SUM(H23:H28)</f>
        <v>1079524.8</v>
      </c>
      <c r="I22" s="57">
        <f>SUM(I23:I28)</f>
        <v>0</v>
      </c>
      <c r="J22" s="57">
        <f>SUM(J23:J28)</f>
        <v>9949973.799999999</v>
      </c>
      <c r="K22" s="93">
        <f>SUM(K23:K28)</f>
        <v>19.98951899949408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1444017.92</v>
      </c>
      <c r="H23" s="36">
        <v>452482.49</v>
      </c>
      <c r="I23" s="36"/>
      <c r="J23" s="36">
        <f aca="true" t="shared" si="0" ref="J23:J28">SUBTOTAL(9,G23:I23)</f>
        <v>1896500.41</v>
      </c>
      <c r="K23" s="83">
        <f aca="true" t="shared" si="1" ref="K23:K28">_xlfn.IFERROR(J23/$J$19*100,"0.00")</f>
        <v>3.8100734474540334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7426431.08</v>
      </c>
      <c r="H24" s="36">
        <v>159042.31</v>
      </c>
      <c r="I24" s="36"/>
      <c r="J24" s="36">
        <f t="shared" si="0"/>
        <v>7585473.39</v>
      </c>
      <c r="K24" s="83">
        <f t="shared" si="1"/>
        <v>15.239232534417505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f>30000+438000</f>
        <v>468000</v>
      </c>
      <c r="I27" s="36"/>
      <c r="J27" s="36">
        <f t="shared" si="0"/>
        <v>468000</v>
      </c>
      <c r="K27" s="83">
        <f t="shared" si="1"/>
        <v>0.9402130176225418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10768502.09</v>
      </c>
      <c r="H29" s="57">
        <f>SUM(H30:H36)</f>
        <v>9826393.31</v>
      </c>
      <c r="I29" s="57">
        <f>SUM(I30:I36)</f>
        <v>0</v>
      </c>
      <c r="J29" s="57">
        <f>SUM(J30:J36)</f>
        <v>20594895.4</v>
      </c>
      <c r="K29" s="93">
        <f>SUM(K30:K36)</f>
        <v>41.37518964028763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10768502.09</v>
      </c>
      <c r="H30" s="36">
        <f>739273.31+5723765.24</f>
        <v>6463038.550000001</v>
      </c>
      <c r="I30" s="36"/>
      <c r="J30" s="36">
        <f aca="true" t="shared" si="2" ref="J30:J36">SUBTOTAL(9,G30:I30)</f>
        <v>17231540.64</v>
      </c>
      <c r="K30" s="83">
        <f aca="true" t="shared" si="3" ref="K30:K36">_xlfn.IFERROR(J30/$J$19*100,"0.00")</f>
        <v>34.61820261414502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3363354.76</v>
      </c>
      <c r="I34" s="36"/>
      <c r="J34" s="36">
        <f t="shared" si="2"/>
        <v>3363354.76</v>
      </c>
      <c r="K34" s="83">
        <f t="shared" si="3"/>
        <v>6.756987026142607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18000</v>
      </c>
      <c r="I41" s="57">
        <f>SUM(I42:I45)</f>
        <v>0</v>
      </c>
      <c r="J41" s="57">
        <f>SUM(J42:J45)</f>
        <v>18000</v>
      </c>
      <c r="K41" s="93">
        <f>SUM(K42:K45)</f>
        <v>0.036162039139328535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18000</v>
      </c>
      <c r="I42" s="36"/>
      <c r="J42" s="36">
        <f>SUBTOTAL(9,G42:I42)</f>
        <v>18000</v>
      </c>
      <c r="K42" s="83">
        <f>_xlfn.IFERROR(J42/$J$19*100,"0.00")</f>
        <v>0.036162039139328535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13919.47</v>
      </c>
      <c r="I46" s="57">
        <f>I47</f>
        <v>0</v>
      </c>
      <c r="J46" s="57">
        <f>J47</f>
        <v>13919.47</v>
      </c>
      <c r="K46" s="93">
        <f>K47</f>
        <v>0.027964245496594962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13919.47</v>
      </c>
      <c r="I47" s="36"/>
      <c r="J47" s="36">
        <f>SUBTOTAL(9,G47:I47)</f>
        <v>13919.47</v>
      </c>
      <c r="K47" s="83">
        <f>_xlfn.IFERROR(J47/$J$19*100,"0.00")</f>
        <v>0.027964245496594962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1274086.73</v>
      </c>
      <c r="I48" s="63">
        <f>+I49+I51+I62</f>
        <v>0</v>
      </c>
      <c r="J48" s="63">
        <f>+J49+J51+J62</f>
        <v>1274086.73</v>
      </c>
      <c r="K48" s="92">
        <f>+K49+K51+K62</f>
        <v>2.5596430109532835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1274086.73</v>
      </c>
      <c r="I51" s="57">
        <f>SUM(I52:I61)</f>
        <v>0</v>
      </c>
      <c r="J51" s="57">
        <f>SUM(J52:J61)</f>
        <v>1274086.73</v>
      </c>
      <c r="K51" s="93">
        <f>SUM(K52:K61)</f>
        <v>2.5596430109532835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408176.73</v>
      </c>
      <c r="I56" s="36"/>
      <c r="J56" s="36">
        <f t="shared" si="4"/>
        <v>408176.73</v>
      </c>
      <c r="K56" s="83">
        <f t="shared" si="5"/>
        <v>0.8200279381123964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865910</v>
      </c>
      <c r="I59" s="36"/>
      <c r="J59" s="36">
        <f t="shared" si="4"/>
        <v>865910</v>
      </c>
      <c r="K59" s="83">
        <f t="shared" si="5"/>
        <v>1.739615072840887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3009060.9</v>
      </c>
      <c r="H79" s="63">
        <f>H80+H82+H84+H86</f>
        <v>1709594.95</v>
      </c>
      <c r="I79" s="63">
        <f>I80+I82+I84+I86</f>
        <v>0</v>
      </c>
      <c r="J79" s="63">
        <f>J80+J82+J84+J86</f>
        <v>4718655.85</v>
      </c>
      <c r="K79" s="92">
        <f>K80+K82+K84+K86</f>
        <v>9.479789862928975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1392401.84</v>
      </c>
      <c r="H80" s="57">
        <f>H81</f>
        <v>822642.78</v>
      </c>
      <c r="I80" s="57">
        <f>I81</f>
        <v>0</v>
      </c>
      <c r="J80" s="57">
        <f>J81</f>
        <v>2215044.62</v>
      </c>
      <c r="K80" s="93">
        <f>K81</f>
        <v>4.450029457988839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1392401.84</v>
      </c>
      <c r="H81" s="36">
        <v>822642.78</v>
      </c>
      <c r="I81" s="36"/>
      <c r="J81" s="36">
        <f>SUBTOTAL(9,G81:I81)</f>
        <v>2215044.62</v>
      </c>
      <c r="K81" s="83">
        <f>_xlfn.IFERROR(J81/$J$19*100,"0.00")</f>
        <v>4.450029457988839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1394365.7</v>
      </c>
      <c r="H82" s="57">
        <f>H83</f>
        <v>795349.1</v>
      </c>
      <c r="I82" s="57">
        <f>I83</f>
        <v>0</v>
      </c>
      <c r="J82" s="57">
        <f>J83</f>
        <v>2189714.8</v>
      </c>
      <c r="K82" s="93">
        <f>K83</f>
        <v>4.399141794531497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1394365.7</v>
      </c>
      <c r="H83" s="36">
        <v>795349.1</v>
      </c>
      <c r="I83" s="36"/>
      <c r="J83" s="36">
        <f>SUBTOTAL(9,G83:I83)</f>
        <v>2189714.8</v>
      </c>
      <c r="K83" s="83">
        <f>_xlfn.IFERROR(J83/$J$19*100,"0.00")</f>
        <v>4.399141794531497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222293.36</v>
      </c>
      <c r="H84" s="57">
        <f>H85</f>
        <v>91603.07</v>
      </c>
      <c r="I84" s="57">
        <f>I85</f>
        <v>0</v>
      </c>
      <c r="J84" s="57">
        <f>J85</f>
        <v>313896.43</v>
      </c>
      <c r="K84" s="93">
        <f>K85</f>
        <v>0.6306186104086388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222293.36</v>
      </c>
      <c r="H85" s="36">
        <v>91603.07</v>
      </c>
      <c r="I85" s="36"/>
      <c r="J85" s="36">
        <f>SUBTOTAL(9,G85:I85)</f>
        <v>313896.43</v>
      </c>
      <c r="K85" s="83">
        <f>_xlfn.IFERROR(J85/$J$19*100,"0.00")</f>
        <v>0.6306186104086388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978000.1299999999</v>
      </c>
      <c r="I88" s="70">
        <f>+I89+I107+I112+I117+I126+I147+I166+I184</f>
        <v>0</v>
      </c>
      <c r="J88" s="70">
        <f>+J89+J107+J112+J117+J126+J147+J166+J184</f>
        <v>978000.1299999999</v>
      </c>
      <c r="K88" s="91">
        <f>+K89+K107+K112+K117+K126+K147+K166+K184</f>
        <v>1.9648043877404662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534061.26</v>
      </c>
      <c r="I89" s="63">
        <f>+I90+I92+I94+I96+I98+I100+I103+I105</f>
        <v>0</v>
      </c>
      <c r="J89" s="63">
        <f>+J90+J92+J94+J96+J98+J100+J103+J105</f>
        <v>534061.26</v>
      </c>
      <c r="K89" s="92">
        <f>+K90+K92+K94+K96+K98+K100+K103+K105</f>
        <v>1.0729302326066175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186477.28</v>
      </c>
      <c r="I94" s="57">
        <f>I95</f>
        <v>0</v>
      </c>
      <c r="J94" s="57">
        <f>J95</f>
        <v>186477.28</v>
      </c>
      <c r="K94" s="93">
        <f>K95</f>
        <v>0.3746332609975292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186477.28</v>
      </c>
      <c r="I95" s="36"/>
      <c r="J95" s="36">
        <f>SUBTOTAL(9,G95:I95)</f>
        <v>186477.28</v>
      </c>
      <c r="K95" s="83">
        <f>_xlfn.IFERROR(J95/$J$19*100,"0.00")</f>
        <v>0.3746332609975292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204233.98</v>
      </c>
      <c r="I98" s="57">
        <f>I99</f>
        <v>0</v>
      </c>
      <c r="J98" s="57">
        <f>J99</f>
        <v>204233.98</v>
      </c>
      <c r="K98" s="93">
        <f>K99</f>
        <v>0.4103065099078245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204233.98</v>
      </c>
      <c r="I99" s="36"/>
      <c r="J99" s="36">
        <f>SUBTOTAL(9,G99:I99)</f>
        <v>204233.98</v>
      </c>
      <c r="K99" s="83">
        <f>_xlfn.IFERROR(J99/$J$19*100,"0.00")</f>
        <v>0.4103065099078245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143350</v>
      </c>
      <c r="I105" s="57">
        <f>I106</f>
        <v>0</v>
      </c>
      <c r="J105" s="57">
        <f>J106</f>
        <v>143350</v>
      </c>
      <c r="K105" s="93">
        <f>K106</f>
        <v>0.28799046170126363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143350</v>
      </c>
      <c r="I106" s="36"/>
      <c r="J106" s="36">
        <f>SUBTOTAL(9,G106:I106)</f>
        <v>143350</v>
      </c>
      <c r="K106" s="83">
        <f>_xlfn.IFERROR(J106/$J$19*100,"0.00")</f>
        <v>0.28799046170126363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131998.47999999998</v>
      </c>
      <c r="I107" s="63">
        <f>+I108+I110</f>
        <v>0</v>
      </c>
      <c r="J107" s="63">
        <f>+J108+J110</f>
        <v>131998.47999999998</v>
      </c>
      <c r="K107" s="92">
        <f>+K108+K110</f>
        <v>0.26518523333843746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103748.48</v>
      </c>
      <c r="I108" s="57">
        <f>I109</f>
        <v>0</v>
      </c>
      <c r="J108" s="57">
        <f>J109</f>
        <v>103748.48</v>
      </c>
      <c r="K108" s="93">
        <f>K109</f>
        <v>0.20843092191143572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>
        <v>103748.48</v>
      </c>
      <c r="I109" s="36"/>
      <c r="J109" s="36">
        <f>SUBTOTAL(9,G109:I109)</f>
        <v>103748.48</v>
      </c>
      <c r="K109" s="83">
        <f>_xlfn.IFERROR(J109/$J$19*100,"0.00")</f>
        <v>0.20843092191143572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28250</v>
      </c>
      <c r="I110" s="57">
        <f>I111</f>
        <v>0</v>
      </c>
      <c r="J110" s="57">
        <f>J111</f>
        <v>28250</v>
      </c>
      <c r="K110" s="93">
        <f>K111</f>
        <v>0.05675431142700173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28250</v>
      </c>
      <c r="I111" s="36"/>
      <c r="J111" s="36">
        <f>SUBTOTAL(9,G111:I111)</f>
        <v>28250</v>
      </c>
      <c r="K111" s="83">
        <f>_xlfn.IFERROR(J111/$J$19*100,"0.00")</f>
        <v>0.05675431142700173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0</v>
      </c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139555</v>
      </c>
      <c r="I126" s="63">
        <f>+I127+I129+I131+I137+I139+I141+I143+I145</f>
        <v>0</v>
      </c>
      <c r="J126" s="63">
        <f>+J127+J129+J131+J137+J139+J141+J143+J145</f>
        <v>139555</v>
      </c>
      <c r="K126" s="92">
        <f>+K127+K129+K131+K137+K139+K141+K143+K145</f>
        <v>0.2803662984493885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139555</v>
      </c>
      <c r="I131" s="57">
        <f>SUM(I132:I136)</f>
        <v>0</v>
      </c>
      <c r="J131" s="57">
        <f>SUM(J132:J136)</f>
        <v>139555</v>
      </c>
      <c r="K131" s="93">
        <f>SUM(K132:K136)</f>
        <v>0.2803662984493885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>
        <v>139555</v>
      </c>
      <c r="I133" s="36"/>
      <c r="J133" s="36">
        <f>SUBTOTAL(9,G133:I133)</f>
        <v>139555</v>
      </c>
      <c r="K133" s="83">
        <f>_xlfn.IFERROR(J133/$J$19*100,"0.00")</f>
        <v>0.2803662984493885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76546.2</v>
      </c>
      <c r="I166" s="63">
        <f>+I167+I175+I182</f>
        <v>0</v>
      </c>
      <c r="J166" s="63">
        <f>+J167+J175+J182</f>
        <v>76546.2</v>
      </c>
      <c r="K166" s="92">
        <f>+K167+K175+K182</f>
        <v>0.15378148224260388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76546.2</v>
      </c>
      <c r="I175" s="57">
        <f>SUM(I176:I181)</f>
        <v>0</v>
      </c>
      <c r="J175" s="57">
        <f>SUM(J176:J181)</f>
        <v>76546.2</v>
      </c>
      <c r="K175" s="93">
        <f>SUM(K176:K181)</f>
        <v>0.15378148224260388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76546.2</v>
      </c>
      <c r="I181" s="36"/>
      <c r="J181" s="36">
        <f t="shared" si="8"/>
        <v>76546.2</v>
      </c>
      <c r="K181" s="83">
        <f t="shared" si="9"/>
        <v>0.15378148224260388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95839.19</v>
      </c>
      <c r="I184" s="63">
        <f>+I185+I187+I189+I191+I193+I197+I202+I209+I213</f>
        <v>0</v>
      </c>
      <c r="J184" s="63">
        <f>+J185+J187+J189+J191+J193+J197+J202+J209+J213</f>
        <v>95839.19</v>
      </c>
      <c r="K184" s="92">
        <f>+K185+K187+K189+K191+K193+K197+K202+K209+K213</f>
        <v>0.1925411411034191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0</v>
      </c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95839.19</v>
      </c>
      <c r="I202" s="57">
        <f>SUM(I203:I208)</f>
        <v>0</v>
      </c>
      <c r="J202" s="57">
        <f>SUM(J203:J208)</f>
        <v>95839.19</v>
      </c>
      <c r="K202" s="93">
        <f>SUM(K203:K208)</f>
        <v>0.1925411411034191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27609.81</v>
      </c>
      <c r="I206" s="36"/>
      <c r="J206" s="36">
        <f t="shared" si="10"/>
        <v>27609.81</v>
      </c>
      <c r="K206" s="83">
        <f t="shared" si="11"/>
        <v>0.055468168324968016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68229.38</v>
      </c>
      <c r="I208" s="36"/>
      <c r="J208" s="36">
        <f t="shared" si="10"/>
        <v>68229.38</v>
      </c>
      <c r="K208" s="83">
        <f t="shared" si="11"/>
        <v>0.1370729727784511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11460681.579999998</v>
      </c>
      <c r="I219" s="70">
        <f>+I220+I232+I241+I254+I259+I270+I298+I314+I319</f>
        <v>0</v>
      </c>
      <c r="J219" s="70">
        <f>+J220+J232+J241+J254+J259+J270+J298+J314+J319</f>
        <v>11460681.579999998</v>
      </c>
      <c r="K219" s="91">
        <f>+K220+K232+K241+K254+K259+K270+K298+K314+K319</f>
        <v>23.024534214407865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1032870.34</v>
      </c>
      <c r="I220" s="63">
        <f>+I221+I224+I226+I230</f>
        <v>0</v>
      </c>
      <c r="J220" s="63">
        <f>+J221+J224+J226+J230</f>
        <v>1032870.34</v>
      </c>
      <c r="K220" s="92">
        <f>+K221+K224+K226+K230</f>
        <v>2.0750387589406425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1026702.71</v>
      </c>
      <c r="I221" s="57">
        <f>SUM(I222:I222)</f>
        <v>0</v>
      </c>
      <c r="J221" s="57">
        <f>SUM(J222:J222)</f>
        <v>1026702.71</v>
      </c>
      <c r="K221" s="93">
        <f>SUM(K222:K222)</f>
        <v>2.062647976859704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1026702.71</v>
      </c>
      <c r="I222" s="36"/>
      <c r="J222" s="36">
        <f>SUBTOTAL(9,G222:I222)</f>
        <v>1026702.71</v>
      </c>
      <c r="K222" s="83">
        <f>_xlfn.IFERROR(J222/$J$19*100,"0.00")</f>
        <v>2.062647976859704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6167.63</v>
      </c>
      <c r="I230" s="52">
        <f>+I231</f>
        <v>0</v>
      </c>
      <c r="J230" s="52">
        <f>+J231</f>
        <v>6167.63</v>
      </c>
      <c r="K230" s="94">
        <f>+K231</f>
        <v>0.012390782080938712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6167.63</v>
      </c>
      <c r="I231" s="47"/>
      <c r="J231" s="36">
        <f>SUBTOTAL(9,G231:I231)</f>
        <v>6167.63</v>
      </c>
      <c r="K231" s="83">
        <f>_xlfn.IFERROR(J231/$J$19*100,"0.00")</f>
        <v>0.012390782080938712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311408.83999999997</v>
      </c>
      <c r="I232" s="63">
        <f>+I233+I235+I237+I239</f>
        <v>0</v>
      </c>
      <c r="J232" s="63">
        <f>+J233+J235+J237+J239</f>
        <v>311408.83999999997</v>
      </c>
      <c r="K232" s="92">
        <f>+K233+K235+K237+K239</f>
        <v>0.6256210366896053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119870.4</v>
      </c>
      <c r="I233" s="52">
        <f>+I234</f>
        <v>0</v>
      </c>
      <c r="J233" s="52">
        <f>+J234</f>
        <v>119870.4</v>
      </c>
      <c r="K233" s="94">
        <f>+K234</f>
        <v>0.24081989424705372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119870.4</v>
      </c>
      <c r="I234" s="47"/>
      <c r="J234" s="36">
        <f>SUBTOTAL(9,G234:I234)</f>
        <v>119870.4</v>
      </c>
      <c r="K234" s="83">
        <f>_xlfn.IFERROR(J234/$J$19*100,"0.00")</f>
        <v>0.24081989424705372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191538.44</v>
      </c>
      <c r="I235" s="52">
        <f>+I236</f>
        <v>0</v>
      </c>
      <c r="J235" s="52">
        <f>+J236</f>
        <v>191538.44</v>
      </c>
      <c r="K235" s="94">
        <f>+K236</f>
        <v>0.38480114244255165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191538.44</v>
      </c>
      <c r="I236" s="47"/>
      <c r="J236" s="36">
        <f>SUBTOTAL(9,G236:I236)</f>
        <v>191538.44</v>
      </c>
      <c r="K236" s="83">
        <f>_xlfn.IFERROR(J236/$J$19*100,"0.00")</f>
        <v>0.38480114244255165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1999.96</v>
      </c>
      <c r="I241" s="63">
        <f>+I242+I244+I246+I248+I250+I252</f>
        <v>0</v>
      </c>
      <c r="J241" s="63">
        <f>+J242+J244+J246+J248+J250+J252</f>
        <v>1999.96</v>
      </c>
      <c r="K241" s="92">
        <f>+K242+K244+K246+K248+K250+K252</f>
        <v>0.004017923988727305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1999.96</v>
      </c>
      <c r="I244" s="52">
        <f>+I245</f>
        <v>0</v>
      </c>
      <c r="J244" s="52">
        <f>+J245</f>
        <v>1999.96</v>
      </c>
      <c r="K244" s="94">
        <f>+K245</f>
        <v>0.004017923988727305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1999.96</v>
      </c>
      <c r="I245" s="36"/>
      <c r="J245" s="36">
        <f>SUBTOTAL(9,G245:I245)</f>
        <v>1999.96</v>
      </c>
      <c r="K245" s="83">
        <f>_xlfn.IFERROR(J245/$J$19*100,"0.00")</f>
        <v>0.004017923988727305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2325741.44</v>
      </c>
      <c r="I254" s="63">
        <f>+I255+I257</f>
        <v>0</v>
      </c>
      <c r="J254" s="63">
        <f>+J255+J257</f>
        <v>2325741.44</v>
      </c>
      <c r="K254" s="92">
        <f>+K255+K257</f>
        <v>4.672419610068794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2325741.44</v>
      </c>
      <c r="I255" s="52">
        <f>+I256</f>
        <v>0</v>
      </c>
      <c r="J255" s="52">
        <f>+J256</f>
        <v>2325741.44</v>
      </c>
      <c r="K255" s="94">
        <f>+K256</f>
        <v>4.672419610068794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2325741.44</v>
      </c>
      <c r="I256" s="36"/>
      <c r="J256" s="36">
        <f>SUBTOTAL(9,G256:I256)</f>
        <v>2325741.44</v>
      </c>
      <c r="K256" s="83">
        <f>_xlfn.IFERROR(J256/$J$19*100,"0.00")</f>
        <v>4.672419610068794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64437.11</v>
      </c>
      <c r="I259" s="63">
        <f>+I260+I262+I264+I266+I268</f>
        <v>0</v>
      </c>
      <c r="J259" s="63">
        <f>+J260+J262+J264+J266+J268</f>
        <v>64437.11</v>
      </c>
      <c r="K259" s="92">
        <f>+K260+K262+K264+K266+K268</f>
        <v>0.1294542941025121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64437.11</v>
      </c>
      <c r="I268" s="52">
        <f>+I269</f>
        <v>0</v>
      </c>
      <c r="J268" s="52">
        <f>+J269</f>
        <v>64437.11</v>
      </c>
      <c r="K268" s="94">
        <f>+K269</f>
        <v>0.1294542941025121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64437.11</v>
      </c>
      <c r="I269" s="36"/>
      <c r="J269" s="36">
        <f>SUBTOTAL(9,G269:I269)</f>
        <v>64437.11</v>
      </c>
      <c r="K269" s="83">
        <f>_xlfn.IFERROR(J269/$J$19*100,"0.00")</f>
        <v>0.1294542941025121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81944.93000000001</v>
      </c>
      <c r="I270" s="63">
        <f>+I271+I277+I281+I288+I296</f>
        <v>0</v>
      </c>
      <c r="J270" s="63">
        <f>+J271+J277+J281+J288+J296</f>
        <v>81944.93000000001</v>
      </c>
      <c r="K270" s="63">
        <f>+K271+K277+K281+K288+K296</f>
        <v>0.16462754255164094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9855.47</v>
      </c>
      <c r="I271" s="52">
        <f>+I272+I273+I274+I275</f>
        <v>0</v>
      </c>
      <c r="J271" s="52">
        <f>+J272+J273+J274+J275</f>
        <v>9855.47</v>
      </c>
      <c r="K271" s="94">
        <f>+K272+K273+K274+K275</f>
        <v>0.019799660659804343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9855.47</v>
      </c>
      <c r="I272" s="36"/>
      <c r="J272" s="36">
        <f>SUBTOTAL(9,G272:I272)</f>
        <v>9855.47</v>
      </c>
      <c r="K272" s="83">
        <f>_xlfn.IFERROR(J272/$J$19*100,"0.00")</f>
        <v>0.019799660659804343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72089.46</v>
      </c>
      <c r="I281" s="52">
        <f>+I282+I283+I284+I285+I286+I287</f>
        <v>0</v>
      </c>
      <c r="J281" s="52">
        <f>+J282+J283+J284+J285+J286+J287</f>
        <v>72089.46</v>
      </c>
      <c r="K281" s="94">
        <f>+K282+K283+K284+K285+K286+K287</f>
        <v>0.1448278818918366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72089.46</v>
      </c>
      <c r="I284" s="36"/>
      <c r="J284" s="36">
        <f t="shared" si="12"/>
        <v>72089.46</v>
      </c>
      <c r="K284" s="83">
        <f t="shared" si="13"/>
        <v>0.1448278818918366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460171.88</v>
      </c>
      <c r="I298" s="63">
        <f>+I299+I307</f>
        <v>0</v>
      </c>
      <c r="J298" s="63">
        <f>+J299+J307</f>
        <v>460171.88</v>
      </c>
      <c r="K298" s="92">
        <f>+K299+K307</f>
        <v>0.9244863075210219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112022.29</v>
      </c>
      <c r="I299" s="52">
        <f>+I300+I301+I302+I303+I304+I305+I306</f>
        <v>0</v>
      </c>
      <c r="J299" s="52">
        <f>+J300+J301+J302+J303+J304+J305+J306</f>
        <v>112022.29</v>
      </c>
      <c r="K299" s="94">
        <f>+K300+K301+K302+K303+K304+K305+K306</f>
        <v>0.2250530241920673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112022.29</v>
      </c>
      <c r="I303" s="36"/>
      <c r="J303" s="36">
        <f t="shared" si="16"/>
        <v>112022.29</v>
      </c>
      <c r="K303" s="83">
        <f t="shared" si="17"/>
        <v>0.2250530241920673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348149.59</v>
      </c>
      <c r="I307" s="52">
        <f>+I308+I309+I310+I311+I312+I313</f>
        <v>0</v>
      </c>
      <c r="J307" s="52">
        <f>+J308+J309+J310+J311+J312+J313</f>
        <v>348149.59</v>
      </c>
      <c r="K307" s="94">
        <f>+K308+K309+K310+K311+K312+K313</f>
        <v>0.6994332833289546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348149.59</v>
      </c>
      <c r="I313" s="47"/>
      <c r="J313" s="36">
        <f t="shared" si="18"/>
        <v>348149.59</v>
      </c>
      <c r="K313" s="83">
        <f t="shared" si="19"/>
        <v>0.6994332833289546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7182107.079999999</v>
      </c>
      <c r="I319" s="63">
        <f>+I320+I322+I324+I326+I328+I330+I332+I334+I336</f>
        <v>0</v>
      </c>
      <c r="J319" s="63">
        <f>+J320+J322+J324+J326+J328+J330+J332+J334+J336</f>
        <v>7182107.079999999</v>
      </c>
      <c r="K319" s="92">
        <f>+K320+K322+K324+K326+K328+K330+K332+K334+K336</f>
        <v>14.42886874054492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372502.68</v>
      </c>
      <c r="I320" s="52">
        <f>+I321</f>
        <v>0</v>
      </c>
      <c r="J320" s="52">
        <f>+J321</f>
        <v>372502.68</v>
      </c>
      <c r="K320" s="94">
        <f>+K321</f>
        <v>0.7483586940924873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372502.68</v>
      </c>
      <c r="I321" s="36"/>
      <c r="J321" s="36">
        <f>SUBTOTAL(9,G321:I321)</f>
        <v>372502.68</v>
      </c>
      <c r="K321" s="83">
        <f>_xlfn.IFERROR(J321/$J$19*100,"0.00")</f>
        <v>0.7483586940924873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362617</v>
      </c>
      <c r="I322" s="52">
        <f>+I323</f>
        <v>0</v>
      </c>
      <c r="J322" s="52">
        <f>+J323</f>
        <v>362617</v>
      </c>
      <c r="K322" s="94">
        <f>+K323</f>
        <v>0.7284983414769941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362617</v>
      </c>
      <c r="I323" s="36"/>
      <c r="J323" s="36">
        <f>SUBTOTAL(9,G323:I323)</f>
        <v>362617</v>
      </c>
      <c r="K323" s="83">
        <f>_xlfn.IFERROR(J323/$J$19*100,"0.00")</f>
        <v>0.7284983414769941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6376193.22</v>
      </c>
      <c r="I324" s="52">
        <f>+I325</f>
        <v>0</v>
      </c>
      <c r="J324" s="52">
        <f>+J325</f>
        <v>6376193.22</v>
      </c>
      <c r="K324" s="94">
        <f>+K325</f>
        <v>12.809786043420068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6376193.22</v>
      </c>
      <c r="I325" s="36"/>
      <c r="J325" s="36">
        <f>SUBTOTAL(9,G325:I325)</f>
        <v>6376193.22</v>
      </c>
      <c r="K325" s="83">
        <f>_xlfn.IFERROR(J325/$J$19*100,"0.00")</f>
        <v>12.809786043420068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794.18</v>
      </c>
      <c r="I330" s="52">
        <f>+I331</f>
        <v>0</v>
      </c>
      <c r="J330" s="52">
        <f>+J331</f>
        <v>794.18</v>
      </c>
      <c r="K330" s="94">
        <f>+K331</f>
        <v>0.001595509346870663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794.18</v>
      </c>
      <c r="I331" s="36"/>
      <c r="J331" s="36">
        <f>SUBTOTAL(9,G331:I331)</f>
        <v>794.18</v>
      </c>
      <c r="K331" s="83">
        <f>_xlfn.IFERROR(J331/$J$19*100,"0.00")</f>
        <v>0.001595509346870663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70000</v>
      </c>
      <c r="I336" s="52">
        <f>+I337</f>
        <v>0</v>
      </c>
      <c r="J336" s="52">
        <f>+J337</f>
        <v>70000</v>
      </c>
      <c r="K336" s="94">
        <f>+K337</f>
        <v>0.14063015220849984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70000</v>
      </c>
      <c r="I337" s="36"/>
      <c r="J337" s="36">
        <f>SUBTOTAL(9,G337:I337)</f>
        <v>70000</v>
      </c>
      <c r="K337" s="83">
        <f>_xlfn.IFERROR(J337/$J$19*100,"0.00")</f>
        <v>0.14063015220849984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139484.45</v>
      </c>
      <c r="I338" s="70">
        <f>+I339+I355+I366+I371+I380+I387</f>
        <v>0</v>
      </c>
      <c r="J338" s="70">
        <f>+J339+J355+J366+J371+J380+J387</f>
        <v>139484.45</v>
      </c>
      <c r="K338" s="91">
        <f>+K339+K355+K366+K371+K380+K387</f>
        <v>0.2802245633459841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139484.45</v>
      </c>
      <c r="I339" s="63">
        <f>+I340+I344+I348+I351+I353</f>
        <v>0</v>
      </c>
      <c r="J339" s="63">
        <f>+J340+J344+J348+J351+J353</f>
        <v>139484.45</v>
      </c>
      <c r="K339" s="92">
        <f>+K340+K344+K348+K351+K353</f>
        <v>0.2802245633459841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126383</v>
      </c>
      <c r="I344" s="52">
        <f>+I345+I346+I347</f>
        <v>0</v>
      </c>
      <c r="J344" s="52">
        <f>+J345+J346+J347</f>
        <v>126383</v>
      </c>
      <c r="K344" s="94">
        <f>+K345+K346+K347</f>
        <v>0.25390372180809767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>
        <v>126383</v>
      </c>
      <c r="I346" s="36"/>
      <c r="J346" s="36">
        <f>SUBTOTAL(9,G346:I346)</f>
        <v>126383</v>
      </c>
      <c r="K346" s="83">
        <f>_xlfn.IFERROR(J346/$J$19*100,"0.00")</f>
        <v>0.25390372180809767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13101.45</v>
      </c>
      <c r="I348" s="52">
        <f>+I349+I350</f>
        <v>0</v>
      </c>
      <c r="J348" s="52">
        <f>+J349+J350</f>
        <v>13101.45</v>
      </c>
      <c r="K348" s="94">
        <f>+K349+K350</f>
        <v>0.026320841537886434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>
        <v>13101.45</v>
      </c>
      <c r="I350" s="47"/>
      <c r="J350" s="36">
        <f>SUBTOTAL(9,G350:I350)</f>
        <v>13101.45</v>
      </c>
      <c r="K350" s="83">
        <f>_xlfn.IFERROR(J350/$J$19*100,"0.00")</f>
        <v>0.026320841537886434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628256.68</v>
      </c>
      <c r="I403" s="70">
        <f>+I404+I415+I424+I433+I440+I455+I460+I479</f>
        <v>0</v>
      </c>
      <c r="J403" s="70">
        <f>+J404+J415+J424+J433+J440+J455+J460+J479</f>
        <v>628256.68</v>
      </c>
      <c r="K403" s="91">
        <f>+K404+K415+K424+K433+K440+K455+K460+K479</f>
        <v>1.2621690362058113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628256.68</v>
      </c>
      <c r="I424" s="63">
        <f>+I425+I427+I429+I431</f>
        <v>0</v>
      </c>
      <c r="J424" s="63">
        <f>+J425+J427+J429+J431</f>
        <v>628256.68</v>
      </c>
      <c r="K424" s="92">
        <f>+K425+K427+K429+K431</f>
        <v>1.2621690362058113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628256.68</v>
      </c>
      <c r="I425" s="52">
        <f>+I426</f>
        <v>0</v>
      </c>
      <c r="J425" s="52">
        <f>+J426</f>
        <v>628256.68</v>
      </c>
      <c r="K425" s="94">
        <f>+K426</f>
        <v>1.2621690362058113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628256.68</v>
      </c>
      <c r="I426" s="47"/>
      <c r="J426" s="36">
        <f>SUBTOTAL(9,G426:I426)</f>
        <v>628256.68</v>
      </c>
      <c r="K426" s="83">
        <f>_xlfn.IFERROR(J426/$J$19*100,"0.00")</f>
        <v>1.2621690362058113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Usuario</cp:lastModifiedBy>
  <cp:lastPrinted>2016-07-05T12:57:58Z</cp:lastPrinted>
  <dcterms:created xsi:type="dcterms:W3CDTF">2007-07-31T17:41:49Z</dcterms:created>
  <dcterms:modified xsi:type="dcterms:W3CDTF">2016-07-05T20:30:29Z</dcterms:modified>
  <cp:category/>
  <cp:version/>
  <cp:contentType/>
  <cp:contentStatus/>
</cp:coreProperties>
</file>