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<sst xmlns="http://schemas.openxmlformats.org/spreadsheetml/2006/main" count="805" uniqueCount="400">
  <si>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</si>
  <si>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</si>
  <si>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</si>
  <si>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</si>
  <si>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</si>
  <si>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</si>
  <si>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</si>
  <si>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</si>
  <si>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</si>
  <si>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</si>
  <si>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</si>
  <si>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</si>
  <si>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</si>
  <si>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</si>
  <si>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</si>
  <si>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</si>
  <si>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</si>
  <si>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</si>
  <si>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</si>
  <si>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</si>
  <si>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</si>
  <si>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</si>
  <si>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</si>
  <si>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</si>
  <si>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</si>
  <si>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</si>
  <si>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</si>
  <si>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</si>
  <si>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</si>
  <si>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</si>
  <si>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</si>
  <si>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</si>
  <si>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</si>
  <si>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</si>
  <si>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</si>
  <si>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</si>
  <si>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</si>
  <si>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</si>
  <si>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</si>
  <si>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</si>
  <si>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</si>
  <si>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</si>
  <si>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</si>
  <si>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</si>
  <si>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</si>
  <si>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</si>
  <si>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</si>
  <si>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</si>
  <si>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</si>
  <si>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</si>
  <si>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</si>
  <si>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</si>
  <si>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</si>
  <si>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</si>
  <si>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</si>
  <si>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</si>
  <si>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</si>
  <si>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</si>
  <si>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</si>
  <si>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</si>
  <si>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</si>
  <si>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</si>
  <si>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</si>
  <si>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</si>
  <si>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</si>
  <si>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</si>
  <si>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</si>
  <si>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</si>
  <si>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</si>
  <si>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</si>
  <si>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</si>
  <si>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</si>
  <si>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</si>
  <si>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</si>
  <si>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</si>
  <si>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</si>
  <si>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</si>
  <si>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</si>
  <si>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</si>
  <si>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</si>
  <si>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</si>
  <si>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</si>
  <si>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</si>
  <si>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</si>
  <si>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</si>
  <si>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</si>
  <si>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</si>
  <si>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</si>
  <si>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</si>
  <si>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</si>
  <si>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</si>
  <si>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</si>
  <si>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</si>
  <si>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</si>
  <si>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</si>
  <si>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</si>
  <si>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</si>
  <si>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</si>
  <si>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</si>
  <si>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</si>
  <si>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</si>
  <si>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</si>
  <si>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</si>
  <si>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</si>
  <si>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</si>
  <si>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</si>
  <si>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</si>
  <si>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</si>
  <si>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</si>
  <si>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</si>
  <si>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</si>
  <si>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</si>
  <si>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</si>
  <si>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</si>
  <si>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</si>
  <si>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</si>
  <si>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</si>
  <si>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</si>
  <si>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</si>
  <si>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</si>
  <si>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</si>
  <si>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</si>
  <si>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</si>
  <si>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</si>
  <si>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</si>
  <si>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</si>
  <si>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</si>
  <si>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</si>
  <si>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</si>
  <si>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</si>
  <si>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</si>
  <si>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</si>
  <si>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</si>
  <si>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</si>
  <si>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</si>
  <si>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</si>
  <si>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</si>
  <si>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</si>
  <si>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</si>
  <si>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</si>
  <si>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</si>
  <si>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</si>
  <si>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</si>
  <si>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</si>
  <si>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</si>
  <si>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</si>
  <si>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</si>
  <si>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</si>
  <si>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</si>
  <si>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</si>
  <si>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</si>
  <si>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</si>
  <si>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</si>
  <si>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</si>
  <si>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</si>
  <si>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</si>
  <si>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</si>
  <si>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</si>
  <si>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</si>
  <si>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</si>
  <si>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</si>
  <si>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</si>
  <si>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</si>
  <si>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</si>
  <si>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</si>
  <si>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</si>
  <si>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</si>
  <si>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</si>
  <si>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</si>
  <si>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</si>
  <si>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</si>
  <si>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</si>
  <si>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</si>
  <si>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</si>
  <si>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</si>
  <si>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</si>
  <si>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</si>
  <si>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</si>
  <si>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</si>
  <si>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</si>
  <si>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</si>
  <si>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</si>
  <si>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</si>
  <si>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</si>
  <si>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</si>
  <si>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</si>
  <si>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</si>
  <si>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</si>
  <si>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</si>
  <si>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</si>
  <si>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</si>
  <si>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</si>
  <si>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</si>
  <si>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</si>
  <si>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</si>
  <si>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</si>
  <si>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</si>
  <si>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</si>
  <si>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</si>
  <si>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</si>
  <si>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</si>
  <si>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</si>
  <si>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</si>
  <si>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</si>
  <si>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</si>
  <si>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</si>
  <si>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</si>
  <si>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</si>
  <si>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</si>
  <si>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</si>
  <si>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</si>
  <si>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</si>
  <si>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</si>
  <si>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</si>
  <si>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</si>
  <si>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</si>
  <si>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</si>
  <si>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</si>
  <si>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</si>
  <si>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</si>
  <si>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</si>
  <si>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</si>
  <si>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</si>
  <si>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</si>
  <si>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</si>
  <si>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</si>
  <si>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</si>
  <si>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</si>
  <si>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</si>
  <si>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</si>
  <si>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</si>
  <si>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</si>
  <si>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</si>
  <si>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</si>
  <si>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</si>
  <si>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</si>
  <si>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</si>
  <si>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</si>
  <si>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</si>
  <si>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</si>
  <si>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</si>
  <si>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</si>
  <si>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</si>
  <si>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</si>
  <si>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</si>
  <si>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</si>
  <si>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</si>
  <si>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</si>
  <si>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</si>
  <si>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</si>
  <si>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</si>
  <si>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</si>
  <si>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</si>
  <si>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</si>
  <si>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</si>
  <si>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</si>
  <si>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</si>
  <si>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</si>
  <si>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</si>
  <si>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</si>
  <si>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</si>
  <si>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</si>
  <si>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</si>
  <si>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</si>
  <si>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</si>
  <si>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</si>
  <si>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</si>
  <si>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</si>
  <si>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</si>
  <si>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</si>
  <si>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</si>
  <si>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</si>
  <si>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</si>
  <si>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</si>
  <si>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</si>
  <si>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</si>
  <si>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</si>
  <si>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</si>
  <si>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</si>
  <si>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</si>
  <si>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</si>
  <si>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</si>
  <si>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</si>
  <si>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</si>
  <si>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</si>
  <si>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</si>
  <si>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</si>
  <si>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</si>
  <si>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</si>
  <si>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</si>
  <si>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</si>
  <si>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</si>
  <si>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</si>
  <si>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</si>
  <si>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</si>
  <si>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</si>
  <si>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</si>
  <si>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</si>
  <si>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</si>
  <si>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</si>
  <si>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</si>
  <si>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</si>
  <si>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</si>
  <si>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</si>
  <si>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</si>
  <si>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</si>
  <si>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</si>
  <si>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</si>
  <si>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</si>
  <si>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</si>
  <si>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</si>
  <si>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</si>
  <si>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</si>
  <si>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</si>
  <si>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</si>
  <si>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</si>
  <si>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</si>
  <si>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</si>
  <si>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</si>
  <si>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</si>
  <si>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</si>
  <si>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</si>
  <si>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</si>
  <si>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</si>
  <si>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</si>
  <si>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</si>
  <si>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</si>
  <si>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</si>
  <si>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</si>
  <si>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</si>
  <si>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</si>
  <si>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</si>
  <si>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</si>
  <si>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</si>
  <si>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</si>
  <si>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</si>
  <si>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</si>
  <si>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</si>
  <si>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</si>
  <si>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</si>
  <si>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</si>
  <si>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</si>
  <si>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</si>
  <si>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</si>
  <si>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</si>
  <si>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</si>
  <si>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</si>
  <si>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</si>
  <si>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</si>
  <si>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</si>
  <si>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</si>
  <si>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</si>
  <si>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</si>
  <si>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</si>
  <si>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</si>
  <si>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</si>
  <si>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</si>
  <si>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</si>
  <si>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</si>
  <si>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</si>
  <si>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</si>
  <si>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</si>
  <si>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</si>
  <si>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</si>
  <si>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</si>
  <si>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</si>
  <si>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</si>
  <si>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</si>
  <si>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</si>
  <si>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</si>
  <si>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</si>
  <si>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</si>
  <si>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</si>
  <si>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</si>
  <si>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</si>
  <si>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</si>
  <si>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</si>
  <si>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</si>
  <si>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</si>
  <si>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</si>
  <si>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</si>
  <si>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</si>
  <si>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</si>
  <si>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</si>
  <si>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</si>
  <si>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</si>
  <si>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</si>
  <si>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</si>
  <si>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</si>
  <si>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</si>
  <si>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</si>
  <si>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</si>
  <si>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</si>
  <si>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</si>
  <si>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</si>
  <si>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</si>
  <si>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</si>
  <si>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</si>
  <si>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BALANCE INICIAL</t>
  </si>
  <si>
    <t xml:space="preserve">                                                                                                                                    30/11/2016 NOVIEMBRE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</si>
</sst>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8" fillId="38" borderId="17" xfId="49" applyFont="1" applyFill="1" applyBorder="1" applyAlignment="1">
      <alignment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8" xfId="49" applyFont="1" applyFill="1" applyBorder="1" applyAlignment="1" applyProtection="1">
      <alignment/>
      <protection locked="0"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 t="s">
        <v>399</v>
      </c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12599527.41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1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1">
        <v>9014554.13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1">
        <v>0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1">
        <v>22282624.84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2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0">
        <f>SUM(G9:G14)</f>
        <v>43896706.379999995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22282624.839999996</v>
      </c>
      <c r="H19" s="61">
        <f>+H20+H88+H219+H338+H396+H403+H486</f>
        <v>10283981.290000001</v>
      </c>
      <c r="I19" s="61">
        <f>+I20+I88+I219+I338+I396+I403+I486</f>
        <v>0</v>
      </c>
      <c r="J19" s="61">
        <f>+J20+J88+J219+J338+J396+J403+J486</f>
        <v>32566606.12999999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22282624.839999996</v>
      </c>
      <c r="H20" s="70">
        <f>+H21+H48+H64+H71+H79</f>
        <v>7456506.970000001</v>
      </c>
      <c r="I20" s="70">
        <f>+I21+I48+I64+I71+I79</f>
        <v>0</v>
      </c>
      <c r="J20" s="70">
        <f>+J21+J48+J64+J71+J79</f>
        <v>29739131.809999995</v>
      </c>
      <c r="K20" s="91">
        <f>+K21+K48+K64+K71+K79</f>
        <v>91.3178723361187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19322331.939999998</v>
      </c>
      <c r="H21" s="63">
        <f>+H22+H29+H37+H39+H41+H46</f>
        <v>5857741.11</v>
      </c>
      <c r="I21" s="63">
        <f>+I22+I29+I37+I39+I41+I46</f>
        <v>0</v>
      </c>
      <c r="J21" s="63">
        <f>+J22+J29+J37+J39+J41+J46</f>
        <v>25180073.049999997</v>
      </c>
      <c r="K21" s="92">
        <f>+K22+K29+K37+K39+K41+K46</f>
        <v>77.31868942525269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8789186.08</v>
      </c>
      <c r="H22" s="57">
        <f>SUM(H23:H28)</f>
        <v>442981.04</v>
      </c>
      <c r="I22" s="57">
        <f>SUM(I23:I28)</f>
        <v>0</v>
      </c>
      <c r="J22" s="57">
        <f>SUM(J23:J28)</f>
        <v>9232167.12</v>
      </c>
      <c r="K22" s="93">
        <f>SUM(K23:K28)</f>
        <v>28.348569952751177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1360111.67</v>
      </c>
      <c r="H23" s="36">
        <v>266846.66</v>
      </c>
      <c r="I23" s="36"/>
      <c r="J23" s="36">
        <f aca="true" t="shared" si="0" ref="J23:J28">SUBTOTAL(9,G23:I23)</f>
        <v>1626958.3299999998</v>
      </c>
      <c r="K23" s="83">
        <f aca="true" t="shared" si="1" ref="K23:K28">_xlfn.IFERROR(J23/$J$19*100,"0.00")</f>
        <v>4.995787167706321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7429074.41</v>
      </c>
      <c r="H24" s="36">
        <v>155134.38</v>
      </c>
      <c r="I24" s="36"/>
      <c r="J24" s="36">
        <f t="shared" si="0"/>
        <v>7584208.79</v>
      </c>
      <c r="K24" s="83">
        <f t="shared" si="1"/>
        <v>23.288299553613946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21000</v>
      </c>
      <c r="I27" s="36"/>
      <c r="J27" s="36">
        <f t="shared" si="0"/>
        <v>21000</v>
      </c>
      <c r="K27" s="83">
        <f t="shared" si="1"/>
        <v>0.06448323143090749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10533145.86</v>
      </c>
      <c r="H29" s="57">
        <f>SUM(H30:H36)</f>
        <v>5396760.07</v>
      </c>
      <c r="I29" s="57">
        <f>SUM(I30:I36)</f>
        <v>0</v>
      </c>
      <c r="J29" s="57">
        <f>SUM(J30:J36)</f>
        <v>15929905.93</v>
      </c>
      <c r="K29" s="93">
        <f>SUM(K30:K36)</f>
        <v>48.91484813127503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10533145.86</v>
      </c>
      <c r="H30" s="36">
        <v>3151515.81</v>
      </c>
      <c r="I30" s="36"/>
      <c r="J30" s="36">
        <f aca="true" t="shared" si="2" ref="J30:J36">SUBTOTAL(9,G30:I30)</f>
        <v>13684661.67</v>
      </c>
      <c r="K30" s="83">
        <f aca="true" t="shared" si="3" ref="K30:K36">_xlfn.IFERROR(J30/$J$19*100,"0.00")</f>
        <v>42.02053359620376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2245244.26</v>
      </c>
      <c r="I34" s="36"/>
      <c r="J34" s="36">
        <f t="shared" si="2"/>
        <v>2245244.26</v>
      </c>
      <c r="K34" s="83">
        <f t="shared" si="3"/>
        <v>6.894314535071268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18000</v>
      </c>
      <c r="I41" s="57">
        <f>SUM(I42:I45)</f>
        <v>0</v>
      </c>
      <c r="J41" s="57">
        <f>SUM(J42:J45)</f>
        <v>18000</v>
      </c>
      <c r="K41" s="93">
        <f>SUM(K42:K45)</f>
        <v>0.05527134122649213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18000</v>
      </c>
      <c r="I42" s="36"/>
      <c r="J42" s="36">
        <f>SUBTOTAL(9,G42:I42)</f>
        <v>18000</v>
      </c>
      <c r="K42" s="83">
        <f>_xlfn.IFERROR(J42/$J$19*100,"0.00")</f>
        <v>0.05527134122649213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629357.25</v>
      </c>
      <c r="I48" s="63">
        <f>+I49+I51+I62</f>
        <v>0</v>
      </c>
      <c r="J48" s="63">
        <f>+J49+J51+J62</f>
        <v>629357.25</v>
      </c>
      <c r="K48" s="92">
        <f>+K49+K51+K62</f>
        <v>1.9325232954509288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629357.25</v>
      </c>
      <c r="I51" s="57">
        <f>SUM(I52:I61)</f>
        <v>0</v>
      </c>
      <c r="J51" s="57">
        <f>SUM(J52:J61)</f>
        <v>629357.25</v>
      </c>
      <c r="K51" s="93">
        <f>SUM(K52:K61)</f>
        <v>1.9325232954509288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212277.25</v>
      </c>
      <c r="I56" s="36"/>
      <c r="J56" s="36">
        <f t="shared" si="4"/>
        <v>212277.25</v>
      </c>
      <c r="K56" s="83">
        <f t="shared" si="5"/>
        <v>0.6518249066317432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417080</v>
      </c>
      <c r="I59" s="36"/>
      <c r="J59" s="36">
        <f t="shared" si="4"/>
        <v>417080</v>
      </c>
      <c r="K59" s="83">
        <f t="shared" si="5"/>
        <v>1.2806983888191856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2960292.9000000004</v>
      </c>
      <c r="H79" s="63">
        <f>H80+H82+H84+H86</f>
        <v>969408.6100000001</v>
      </c>
      <c r="I79" s="63">
        <f>I80+I82+I84+I86</f>
        <v>0</v>
      </c>
      <c r="J79" s="63">
        <f>J80+J82+J84+J86</f>
        <v>3929701.51</v>
      </c>
      <c r="K79" s="92">
        <f>K80+K82+K84+K86</f>
        <v>12.066659615415077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1369953.55</v>
      </c>
      <c r="H80" s="57">
        <f>H81</f>
        <v>467412.07</v>
      </c>
      <c r="I80" s="57">
        <f>I81</f>
        <v>0</v>
      </c>
      <c r="J80" s="57">
        <f>J81</f>
        <v>1837365.62</v>
      </c>
      <c r="K80" s="93">
        <f>K81</f>
        <v>5.6418701189358496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1369953.55</v>
      </c>
      <c r="H81" s="36">
        <v>467412.07</v>
      </c>
      <c r="I81" s="36"/>
      <c r="J81" s="36">
        <f>SUBTOTAL(9,G81:I81)</f>
        <v>1837365.62</v>
      </c>
      <c r="K81" s="83">
        <f>_xlfn.IFERROR(J81/$J$19*100,"0.00")</f>
        <v>5.6418701189358496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1371885.73</v>
      </c>
      <c r="H82" s="57">
        <f>H83</f>
        <v>449952.99</v>
      </c>
      <c r="I82" s="57">
        <f>I83</f>
        <v>0</v>
      </c>
      <c r="J82" s="57">
        <f>J83</f>
        <v>1821838.72</v>
      </c>
      <c r="K82" s="93">
        <f>K83</f>
        <v>5.594192752930869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1371885.73</v>
      </c>
      <c r="H83" s="36">
        <v>449952.99</v>
      </c>
      <c r="I83" s="36"/>
      <c r="J83" s="36">
        <f>SUBTOTAL(9,G83:I83)</f>
        <v>1821838.72</v>
      </c>
      <c r="K83" s="83">
        <f>_xlfn.IFERROR(J83/$J$19*100,"0.00")</f>
        <v>5.594192752930869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218453.62</v>
      </c>
      <c r="H84" s="57">
        <f>H85</f>
        <v>52043.55</v>
      </c>
      <c r="I84" s="57">
        <f>I85</f>
        <v>0</v>
      </c>
      <c r="J84" s="57">
        <f>J85</f>
        <v>270497.17</v>
      </c>
      <c r="K84" s="93">
        <f>K85</f>
        <v>0.8305967435483584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218453.62</v>
      </c>
      <c r="H85" s="36">
        <v>52043.55</v>
      </c>
      <c r="I85" s="36"/>
      <c r="J85" s="36">
        <f>SUBTOTAL(9,G85:I85)</f>
        <v>270497.17</v>
      </c>
      <c r="K85" s="83">
        <f>_xlfn.IFERROR(J85/$J$19*100,"0.00")</f>
        <v>0.8305967435483584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735044.54</v>
      </c>
      <c r="I88" s="70">
        <f>+I89+I107+I112+I117+I126+I147+I166+I184</f>
        <v>0</v>
      </c>
      <c r="J88" s="70">
        <f>+J89+J107+J112+J117+J126+J147+J166+J184</f>
        <v>735044.54</v>
      </c>
      <c r="K88" s="91">
        <f>+K89+K107+K112+K117+K126+K147+K166+K184</f>
        <v>2.257049865944997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415191.15</v>
      </c>
      <c r="I89" s="63">
        <f>+I90+I92+I94+I96+I98+I100+I103+I105</f>
        <v>0</v>
      </c>
      <c r="J89" s="63">
        <f>+J90+J92+J94+J96+J98+J100+J103+J105</f>
        <v>415191.15</v>
      </c>
      <c r="K89" s="92">
        <f>+K90+K92+K94+K96+K98+K100+K103+K105</f>
        <v>1.274898429214982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204317.58</v>
      </c>
      <c r="I94" s="57">
        <f>I95</f>
        <v>0</v>
      </c>
      <c r="J94" s="57">
        <f>J95</f>
        <v>204317.58</v>
      </c>
      <c r="K94" s="93">
        <f>K95</f>
        <v>0.6273837045972835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204317.58</v>
      </c>
      <c r="I95" s="36"/>
      <c r="J95" s="36">
        <f>SUBTOTAL(9,G95:I95)</f>
        <v>204317.58</v>
      </c>
      <c r="K95" s="83">
        <f>_xlfn.IFERROR(J95/$J$19*100,"0.00")</f>
        <v>0.6273837045972835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77873.57</v>
      </c>
      <c r="I98" s="57">
        <f>I99</f>
        <v>0</v>
      </c>
      <c r="J98" s="57">
        <f>J99</f>
        <v>77873.57</v>
      </c>
      <c r="K98" s="93">
        <f>K99</f>
        <v>0.23912092555528455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77873.57</v>
      </c>
      <c r="I99" s="36"/>
      <c r="J99" s="36">
        <f>SUBTOTAL(9,G99:I99)</f>
        <v>77873.57</v>
      </c>
      <c r="K99" s="83">
        <f>_xlfn.IFERROR(J99/$J$19*100,"0.00")</f>
        <v>0.23912092555528455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133000</v>
      </c>
      <c r="I105" s="57">
        <f>I106</f>
        <v>0</v>
      </c>
      <c r="J105" s="57">
        <f>J106</f>
        <v>133000</v>
      </c>
      <c r="K105" s="93">
        <f>K106</f>
        <v>0.40839379906241413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133000</v>
      </c>
      <c r="I106" s="36"/>
      <c r="J106" s="36">
        <f>SUBTOTAL(9,G106:I106)</f>
        <v>133000</v>
      </c>
      <c r="K106" s="83">
        <f>_xlfn.IFERROR(J106/$J$19*100,"0.00")</f>
        <v>0.40839379906241413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600</v>
      </c>
      <c r="I117" s="63">
        <f>+I118+I120+I122+I124</f>
        <v>0</v>
      </c>
      <c r="J117" s="63">
        <f>+J118+J120+J122+J124</f>
        <v>600</v>
      </c>
      <c r="K117" s="92">
        <f>+K118+K120+K122+K124</f>
        <v>0.0018423780408830712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600</v>
      </c>
      <c r="I120" s="57">
        <f>I121</f>
        <v>0</v>
      </c>
      <c r="J120" s="57">
        <f>J121</f>
        <v>600</v>
      </c>
      <c r="K120" s="93">
        <f>K121</f>
        <v>0.0018423780408830712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600</v>
      </c>
      <c r="I121" s="36"/>
      <c r="J121" s="36">
        <f>SUBTOTAL(9,G121:I121)</f>
        <v>600</v>
      </c>
      <c r="K121" s="83">
        <f>_xlfn.IFERROR(J121/$J$19*100,"0.00")</f>
        <v>0.0018423780408830712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95485</v>
      </c>
      <c r="I126" s="63">
        <f>+I127+I129+I131+I137+I139+I141+I143+I145</f>
        <v>0</v>
      </c>
      <c r="J126" s="63">
        <f>+J127+J129+J131+J137+J139+J141+J143+J145</f>
        <v>95485</v>
      </c>
      <c r="K126" s="92">
        <f>+K127+K129+K131+K137+K139+K141+K143+K145</f>
        <v>0.2931991120562001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95485</v>
      </c>
      <c r="I131" s="57">
        <f>SUM(I132:I136)</f>
        <v>0</v>
      </c>
      <c r="J131" s="57">
        <f>SUM(J132:J136)</f>
        <v>95485</v>
      </c>
      <c r="K131" s="93">
        <f>SUM(K132:K136)</f>
        <v>0.2931991120562001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>
        <v>95485</v>
      </c>
      <c r="I133" s="36"/>
      <c r="J133" s="36">
        <f>SUBTOTAL(9,G133:I133)</f>
        <v>95485</v>
      </c>
      <c r="K133" s="83">
        <f>_xlfn.IFERROR(J133/$J$19*100,"0.00")</f>
        <v>0.2931991120562001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61870</v>
      </c>
      <c r="I166" s="63">
        <f>+I167+I175+I182</f>
        <v>0</v>
      </c>
      <c r="J166" s="63">
        <f>+J167+J175+J182</f>
        <v>61870</v>
      </c>
      <c r="K166" s="92">
        <f>+K167+K175+K182</f>
        <v>0.18997988231572602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61870</v>
      </c>
      <c r="I175" s="57">
        <f>SUM(I176:I181)</f>
        <v>0</v>
      </c>
      <c r="J175" s="57">
        <f>SUM(J176:J181)</f>
        <v>61870</v>
      </c>
      <c r="K175" s="93">
        <f>SUM(K176:K181)</f>
        <v>0.18997988231572602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61870</v>
      </c>
      <c r="I181" s="36"/>
      <c r="J181" s="36">
        <f t="shared" si="8"/>
        <v>61870</v>
      </c>
      <c r="K181" s="83">
        <f t="shared" si="9"/>
        <v>0.18997988231572602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161898.39</v>
      </c>
      <c r="I184" s="63">
        <f>+I185+I187+I189+I191+I193+I197+I202+I209+I213</f>
        <v>0</v>
      </c>
      <c r="J184" s="63">
        <f>+J185+J187+J189+J191+J193+J197+J202+J209+J213</f>
        <v>161898.39</v>
      </c>
      <c r="K184" s="92">
        <f>+K185+K187+K189+K191+K193+K197+K202+K209+K213</f>
        <v>0.4971300643172057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7448.89</v>
      </c>
      <c r="I185" s="57">
        <f>I186</f>
        <v>0</v>
      </c>
      <c r="J185" s="57">
        <f>J186</f>
        <v>7448.89</v>
      </c>
      <c r="K185" s="93">
        <f>K186</f>
        <v>0.022872785608255834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>
        <v>7448.89</v>
      </c>
      <c r="I186" s="36"/>
      <c r="J186" s="36">
        <f>SUBTOTAL(9,G186:I186)</f>
        <v>7448.89</v>
      </c>
      <c r="K186" s="83">
        <f>_xlfn.IFERROR(J186/$J$19*100,"0.00")</f>
        <v>0.022872785608255834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11950</v>
      </c>
      <c r="I191" s="57">
        <f>I192</f>
        <v>0</v>
      </c>
      <c r="J191" s="57">
        <f>J192</f>
        <v>11950</v>
      </c>
      <c r="K191" s="93">
        <f>K192</f>
        <v>0.0366940293142545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11950</v>
      </c>
      <c r="I192" s="36"/>
      <c r="J192" s="36">
        <f>SUBTOTAL(9,G192:I192)</f>
        <v>11950</v>
      </c>
      <c r="K192" s="83">
        <f>_xlfn.IFERROR(J192/$J$19*100,"0.00")</f>
        <v>0.0366940293142545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142499.5</v>
      </c>
      <c r="I202" s="57">
        <f>SUM(I203:I208)</f>
        <v>0</v>
      </c>
      <c r="J202" s="57">
        <f>SUM(J203:J208)</f>
        <v>142499.5</v>
      </c>
      <c r="K202" s="93">
        <f>SUM(K203:K208)</f>
        <v>0.4375632493946954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142499.5</v>
      </c>
      <c r="I208" s="36"/>
      <c r="J208" s="36">
        <f t="shared" si="10"/>
        <v>142499.5</v>
      </c>
      <c r="K208" s="83">
        <f t="shared" si="11"/>
        <v>0.4375632493946954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2029895.4499999997</v>
      </c>
      <c r="I219" s="70">
        <f>+I220+I232+I241+I254+I259+I270+I298+I314+I319</f>
        <v>0</v>
      </c>
      <c r="J219" s="70">
        <f>+J220+J232+J241+J254+J259+J270+J298+J314+J319</f>
        <v>2029895.4499999997</v>
      </c>
      <c r="K219" s="91">
        <f>+K220+K232+K241+K254+K259+K270+K298+K314+K319</f>
        <v>6.233058003947433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1219706.76</v>
      </c>
      <c r="I220" s="63">
        <f>+I221+I224+I226+I230</f>
        <v>0</v>
      </c>
      <c r="J220" s="63">
        <f>+J221+J224+J226+J230</f>
        <v>1219706.76</v>
      </c>
      <c r="K220" s="92">
        <f>+K221+K224+K226+K230</f>
        <v>3.74526825156773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1219357.76</v>
      </c>
      <c r="I221" s="57">
        <f>SUM(I222:I222)</f>
        <v>0</v>
      </c>
      <c r="J221" s="57">
        <f>SUM(J222:J222)</f>
        <v>1219357.76</v>
      </c>
      <c r="K221" s="93">
        <f>SUM(K222:K222)</f>
        <v>3.74419660167395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1219357.76</v>
      </c>
      <c r="I222" s="36"/>
      <c r="J222" s="36">
        <f>SUBTOTAL(9,G222:I222)</f>
        <v>1219357.76</v>
      </c>
      <c r="K222" s="83">
        <f>_xlfn.IFERROR(J222/$J$19*100,"0.00")</f>
        <v>3.74419660167395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349</v>
      </c>
      <c r="I224" s="52">
        <f>+I225</f>
        <v>0</v>
      </c>
      <c r="J224" s="52">
        <f>+J225</f>
        <v>349</v>
      </c>
      <c r="K224" s="94">
        <f>+K225</f>
        <v>0.0010716498937803198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>
        <v>349</v>
      </c>
      <c r="I225" s="47"/>
      <c r="J225" s="36">
        <f>SUBTOTAL(9,G225:I225)</f>
        <v>349</v>
      </c>
      <c r="K225" s="83">
        <f>_xlfn.IFERROR(J225/$J$19*100,"0.00")</f>
        <v>0.0010716498937803198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41335.4</v>
      </c>
      <c r="I241" s="63">
        <f>+I242+I244+I246+I248+I250+I252</f>
        <v>0</v>
      </c>
      <c r="J241" s="63">
        <f>+J242+J244+J246+J248+J250+J252</f>
        <v>41335.4</v>
      </c>
      <c r="K241" s="92">
        <f>+K242+K244+K246+K248+K250+K252</f>
        <v>0.12692572211853015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41335.4</v>
      </c>
      <c r="I244" s="52">
        <f>+I245</f>
        <v>0</v>
      </c>
      <c r="J244" s="52">
        <f>+J245</f>
        <v>41335.4</v>
      </c>
      <c r="K244" s="94">
        <f>+K245</f>
        <v>0.12692572211853015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41335.4</v>
      </c>
      <c r="I245" s="36"/>
      <c r="J245" s="36">
        <f>SUBTOTAL(9,G245:I245)</f>
        <v>41335.4</v>
      </c>
      <c r="K245" s="83">
        <f>_xlfn.IFERROR(J245/$J$19*100,"0.00")</f>
        <v>0.12692572211853015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346752.2</v>
      </c>
      <c r="I254" s="63">
        <f>+I255+I257</f>
        <v>0</v>
      </c>
      <c r="J254" s="63">
        <f>+J255+J257</f>
        <v>346752.2</v>
      </c>
      <c r="K254" s="92">
        <f>+K255+K257</f>
        <v>1.0647477315131582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346752.2</v>
      </c>
      <c r="I255" s="52">
        <f>+I256</f>
        <v>0</v>
      </c>
      <c r="J255" s="52">
        <f>+J256</f>
        <v>346752.2</v>
      </c>
      <c r="K255" s="94">
        <f>+K256</f>
        <v>1.0647477315131582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346752.2</v>
      </c>
      <c r="I256" s="36"/>
      <c r="J256" s="36">
        <f>SUBTOTAL(9,G256:I256)</f>
        <v>346752.2</v>
      </c>
      <c r="K256" s="83">
        <f>_xlfn.IFERROR(J256/$J$19*100,"0.00")</f>
        <v>1.0647477315131582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550</v>
      </c>
      <c r="I259" s="63">
        <f>+I260+I262+I264+I266+I268</f>
        <v>0</v>
      </c>
      <c r="J259" s="63">
        <f>+J260+J262+J264+J266+J268</f>
        <v>550</v>
      </c>
      <c r="K259" s="92">
        <f>+K260+K262+K264+K266+K268</f>
        <v>0.0016888465374761486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350</v>
      </c>
      <c r="I266" s="52">
        <f>+I267</f>
        <v>0</v>
      </c>
      <c r="J266" s="52">
        <f>+J267</f>
        <v>350</v>
      </c>
      <c r="K266" s="94">
        <f>+K267</f>
        <v>0.0010747205238484582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>
        <v>350</v>
      </c>
      <c r="I267" s="47"/>
      <c r="J267" s="36">
        <f>SUBTOTAL(9,G267:I267)</f>
        <v>350</v>
      </c>
      <c r="K267" s="83">
        <f>_xlfn.IFERROR(J267/$J$19*100,"0.00")</f>
        <v>0.0010747205238484582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200</v>
      </c>
      <c r="I268" s="52">
        <f>+I269</f>
        <v>0</v>
      </c>
      <c r="J268" s="52">
        <f>+J269</f>
        <v>200</v>
      </c>
      <c r="K268" s="94">
        <f>+K269</f>
        <v>0.0006141260136276903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200</v>
      </c>
      <c r="I269" s="36"/>
      <c r="J269" s="36">
        <f>SUBTOTAL(9,G269:I269)</f>
        <v>200</v>
      </c>
      <c r="K269" s="83">
        <f>_xlfn.IFERROR(J269/$J$19*100,"0.00")</f>
        <v>0.0006141260136276903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3916.74</v>
      </c>
      <c r="I270" s="63">
        <f>+I271+I277+I281+I288+I296</f>
        <v>0</v>
      </c>
      <c r="J270" s="63">
        <f>+J271+J277+J281+J288+J296</f>
        <v>3916.74</v>
      </c>
      <c r="K270" s="63">
        <f>+K271+K277+K281+K288+K296</f>
        <v>0.012026859613080601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2300</v>
      </c>
      <c r="I271" s="52">
        <f>+I272+I273+I274+I275</f>
        <v>0</v>
      </c>
      <c r="J271" s="52">
        <f>+J272+J273+J274+J275</f>
        <v>2300</v>
      </c>
      <c r="K271" s="94">
        <f>+K272+K273+K274+K275</f>
        <v>0.00706244915671844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2300</v>
      </c>
      <c r="I272" s="36"/>
      <c r="J272" s="36">
        <f>SUBTOTAL(9,G272:I272)</f>
        <v>2300</v>
      </c>
      <c r="K272" s="83">
        <f>_xlfn.IFERROR(J272/$J$19*100,"0.00")</f>
        <v>0.00706244915671844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1616.74</v>
      </c>
      <c r="I281" s="52">
        <f>+I282+I283+I284+I285+I286+I287</f>
        <v>0</v>
      </c>
      <c r="J281" s="52">
        <f>+J282+J283+J284+J285+J286+J287</f>
        <v>1616.74</v>
      </c>
      <c r="K281" s="94">
        <f>+K282+K283+K284+K285+K286+K287</f>
        <v>0.004964410456362161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1616.74</v>
      </c>
      <c r="I284" s="36"/>
      <c r="J284" s="36">
        <f t="shared" si="12"/>
        <v>1616.74</v>
      </c>
      <c r="K284" s="83">
        <f t="shared" si="13"/>
        <v>0.004964410456362161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58308.47</v>
      </c>
      <c r="I298" s="63">
        <f>+I299+I307</f>
        <v>0</v>
      </c>
      <c r="J298" s="63">
        <f>+J299+J307</f>
        <v>58308.47</v>
      </c>
      <c r="K298" s="92">
        <f>+K299+K307</f>
        <v>0.17904374120914887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24408.47</v>
      </c>
      <c r="I299" s="52">
        <f>+I300+I301+I302+I303+I304+I305+I306</f>
        <v>0</v>
      </c>
      <c r="J299" s="52">
        <f>+J300+J301+J302+J303+J304+J305+J306</f>
        <v>24408.47</v>
      </c>
      <c r="K299" s="94">
        <f>+K300+K301+K302+K303+K304+K305+K306</f>
        <v>0.07494938189925536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2000</v>
      </c>
      <c r="I300" s="36"/>
      <c r="J300" s="36">
        <f aca="true" t="shared" si="16" ref="J300:J306">SUBTOTAL(9,G300:I300)</f>
        <v>2000</v>
      </c>
      <c r="K300" s="83">
        <f aca="true" t="shared" si="17" ref="K300:K306">_xlfn.IFERROR(J300/$J$19*100,"0.00")</f>
        <v>0.006141260136276905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>
        <v>22408.47</v>
      </c>
      <c r="I305" s="36"/>
      <c r="J305" s="36">
        <f t="shared" si="16"/>
        <v>22408.47</v>
      </c>
      <c r="K305" s="83">
        <f t="shared" si="17"/>
        <v>0.06880812176297846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33900</v>
      </c>
      <c r="I307" s="52">
        <f>+I308+I309+I310+I311+I312+I313</f>
        <v>0</v>
      </c>
      <c r="J307" s="52">
        <f>+J308+J309+J310+J311+J312+J313</f>
        <v>33900</v>
      </c>
      <c r="K307" s="94">
        <f>+K308+K309+K310+K311+K312+K313</f>
        <v>0.10409435930989351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33900</v>
      </c>
      <c r="I312" s="47"/>
      <c r="J312" s="36">
        <f t="shared" si="18"/>
        <v>33900</v>
      </c>
      <c r="K312" s="83">
        <f t="shared" si="19"/>
        <v>0.10409435930989351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359325.88</v>
      </c>
      <c r="I319" s="63">
        <f>+I320+I322+I324+I326+I328+I330+I332+I334+I336</f>
        <v>0</v>
      </c>
      <c r="J319" s="63">
        <f>+J320+J322+J324+J326+J328+J330+J332+J334+J336</f>
        <v>359325.88</v>
      </c>
      <c r="K319" s="92">
        <f>+K320+K322+K324+K326+K328+K330+K332+K334+K336</f>
        <v>1.1033568513883092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10359.5</v>
      </c>
      <c r="I320" s="52">
        <f>+I321</f>
        <v>0</v>
      </c>
      <c r="J320" s="52">
        <f>+J321</f>
        <v>10359.5</v>
      </c>
      <c r="K320" s="94">
        <f>+K321</f>
        <v>0.03181019219088029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10359.5</v>
      </c>
      <c r="I321" s="36"/>
      <c r="J321" s="36">
        <f>SUBTOTAL(9,G321:I321)</f>
        <v>10359.5</v>
      </c>
      <c r="K321" s="83">
        <f>_xlfn.IFERROR(J321/$J$19*100,"0.00")</f>
        <v>0.03181019219088029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184769.59</v>
      </c>
      <c r="I322" s="52">
        <f>+I323</f>
        <v>0</v>
      </c>
      <c r="J322" s="52">
        <f>+J323</f>
        <v>184769.59</v>
      </c>
      <c r="K322" s="94">
        <f>+K323</f>
        <v>0.5673590587316139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184769.59</v>
      </c>
      <c r="I323" s="36"/>
      <c r="J323" s="36">
        <f>SUBTOTAL(9,G323:I323)</f>
        <v>184769.59</v>
      </c>
      <c r="K323" s="83">
        <f>_xlfn.IFERROR(J323/$J$19*100,"0.00")</f>
        <v>0.5673590587316139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27109.63</v>
      </c>
      <c r="I324" s="52">
        <f>+I325</f>
        <v>0</v>
      </c>
      <c r="J324" s="52">
        <f>+J325</f>
        <v>27109.63</v>
      </c>
      <c r="K324" s="94">
        <f>+K325</f>
        <v>0.08324364501410823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27109.63</v>
      </c>
      <c r="I325" s="36"/>
      <c r="J325" s="36">
        <f>SUBTOTAL(9,G325:I325)</f>
        <v>27109.63</v>
      </c>
      <c r="K325" s="83">
        <f>_xlfn.IFERROR(J325/$J$19*100,"0.00")</f>
        <v>0.08324364501410823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7087.16</v>
      </c>
      <c r="I330" s="52">
        <f>+I331</f>
        <v>0</v>
      </c>
      <c r="J330" s="52">
        <f>+J331</f>
        <v>7087.16</v>
      </c>
      <c r="K330" s="94">
        <f>+K331</f>
        <v>0.02176204659370811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7087.16</v>
      </c>
      <c r="I331" s="36"/>
      <c r="J331" s="36">
        <f>SUBTOTAL(9,G331:I331)</f>
        <v>7087.16</v>
      </c>
      <c r="K331" s="83">
        <f>_xlfn.IFERROR(J331/$J$19*100,"0.00")</f>
        <v>0.02176204659370811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130000</v>
      </c>
      <c r="I336" s="52">
        <f>+I337</f>
        <v>0</v>
      </c>
      <c r="J336" s="52">
        <f>+J337</f>
        <v>130000</v>
      </c>
      <c r="K336" s="94">
        <f>+K337</f>
        <v>0.39918190885799876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130000</v>
      </c>
      <c r="I337" s="36"/>
      <c r="J337" s="36">
        <f>SUBTOTAL(9,G337:I337)</f>
        <v>130000</v>
      </c>
      <c r="K337" s="83">
        <f>_xlfn.IFERROR(J337/$J$19*100,"0.00")</f>
        <v>0.39918190885799876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62534.33</v>
      </c>
      <c r="I338" s="70">
        <f>+I339+I355+I366+I371+I380+I387</f>
        <v>0</v>
      </c>
      <c r="J338" s="70">
        <f>+J339+J355+J366+J371+J380+J387</f>
        <v>62534.33</v>
      </c>
      <c r="K338" s="91">
        <f>+K339+K355+K366+K371+K380+K387</f>
        <v>0.19201979398889243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62534.33</v>
      </c>
      <c r="I339" s="63">
        <f>+I340+I344+I348+I351+I353</f>
        <v>0</v>
      </c>
      <c r="J339" s="63">
        <f>+J340+J344+J348+J351+J353</f>
        <v>62534.33</v>
      </c>
      <c r="K339" s="92">
        <f>+K340+K344+K348+K351+K353</f>
        <v>0.19201979398889243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10000</v>
      </c>
      <c r="I344" s="52">
        <f>+I345+I346+I347</f>
        <v>0</v>
      </c>
      <c r="J344" s="52">
        <f>+J345+J346+J347</f>
        <v>10000</v>
      </c>
      <c r="K344" s="94">
        <f>+K345+K346+K347</f>
        <v>0.030706300681384517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>
        <v>10000</v>
      </c>
      <c r="I346" s="36"/>
      <c r="J346" s="36">
        <f>SUBTOTAL(9,G346:I346)</f>
        <v>10000</v>
      </c>
      <c r="K346" s="83">
        <f>_xlfn.IFERROR(J346/$J$19*100,"0.00")</f>
        <v>0.030706300681384517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52534.33</v>
      </c>
      <c r="I348" s="52">
        <f>+I349+I350</f>
        <v>0</v>
      </c>
      <c r="J348" s="52">
        <f>+J349+J350</f>
        <v>52534.33</v>
      </c>
      <c r="K348" s="94">
        <f>+K349+K350</f>
        <v>0.1613134933075079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>
        <v>52534.33</v>
      </c>
      <c r="I350" s="47"/>
      <c r="J350" s="36">
        <f>SUBTOTAL(9,G350:I350)</f>
        <v>52534.33</v>
      </c>
      <c r="K350" s="83">
        <f>_xlfn.IFERROR(J350/$J$19*100,"0.00")</f>
        <v>0.1613134933075079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1.38" right="0.11811023622047245" top="0.5511811023622047" bottom="0.4330708661417323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2016-12-05T14:55:43Z</cp:lastPrinted>
  <dcterms:created xsi:type="dcterms:W3CDTF">2007-07-31T17:41:49Z</dcterms:created>
  <dcterms:modified xsi:type="dcterms:W3CDTF">2016-12-05T18:12:02Z</dcterms:modified>
  <cp:category/>
  <cp:version/>
  <cp:contentType/>
  <cp:contentStatus/>
</cp:coreProperties>
</file>