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2016'!$A$1:$K$515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<sst xmlns="http://schemas.openxmlformats.org/spreadsheetml/2006/main" count="805" uniqueCount="400">
  <si>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</si>
  <si>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</si>
  <si>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</si>
  <si>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</si>
  <si>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</si>
  <si>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</si>
  <si>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</si>
  <si>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</si>
  <si>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</si>
  <si>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</si>
  <si>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</si>
  <si>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</si>
  <si>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</si>
  <si>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</si>
  <si>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</si>
  <si>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</si>
  <si>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</si>
  <si>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</si>
  <si>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</si>
  <si>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</si>
  <si>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</si>
  <si>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</si>
  <si>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</si>
  <si>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</si>
  <si>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</si>
  <si>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</si>
  <si>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</si>
  <si>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</si>
  <si>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</si>
  <si>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</si>
  <si>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</si>
  <si>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</si>
  <si>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</si>
  <si>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</si>
  <si>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</si>
  <si>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</si>
  <si>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</si>
  <si>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</si>
  <si>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</si>
  <si>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</si>
  <si>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</si>
  <si>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</si>
  <si>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</si>
  <si>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</si>
  <si>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</si>
  <si>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</si>
  <si>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</si>
  <si>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</si>
  <si>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</si>
  <si>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</si>
  <si>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</si>
  <si>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</si>
  <si>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</si>
  <si>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</si>
  <si>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</si>
  <si>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</si>
  <si>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</si>
  <si>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</si>
  <si>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</si>
  <si>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</si>
  <si>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</si>
  <si>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</si>
  <si>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</si>
  <si>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</si>
  <si>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</si>
  <si>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</si>
  <si>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</si>
  <si>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</si>
  <si>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</si>
  <si>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</si>
  <si>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</si>
  <si>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</si>
  <si>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</si>
  <si>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</si>
  <si>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</si>
  <si>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</si>
  <si>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</si>
  <si>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</si>
  <si>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</si>
  <si>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</si>
  <si>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</si>
  <si>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</si>
  <si>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</si>
  <si>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</si>
  <si>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</si>
  <si>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</si>
  <si>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</si>
  <si>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</si>
  <si>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</si>
  <si>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</si>
  <si>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</si>
  <si>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</si>
  <si>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</si>
  <si>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</si>
  <si>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</si>
  <si>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</si>
  <si>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</si>
  <si>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</si>
  <si>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</si>
  <si>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</si>
  <si>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</si>
  <si>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</si>
  <si>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</si>
  <si>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</si>
  <si>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</si>
  <si>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</si>
  <si>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</si>
  <si>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</si>
  <si>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</si>
  <si>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</si>
  <si>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</si>
  <si>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</si>
  <si>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</si>
  <si>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</si>
  <si>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</si>
  <si>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</si>
  <si>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</si>
  <si>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</si>
  <si>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</si>
  <si>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</si>
  <si>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</si>
  <si>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</si>
  <si>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</si>
  <si>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</si>
  <si>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</si>
  <si>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</si>
  <si>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</si>
  <si>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</si>
  <si>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</si>
  <si>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</si>
  <si>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</si>
  <si>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</si>
  <si>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</si>
  <si>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</si>
  <si>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</si>
  <si>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</si>
  <si>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</si>
  <si>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</si>
  <si>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</si>
  <si>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</si>
  <si>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</si>
  <si>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</si>
  <si>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</si>
  <si>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</si>
  <si>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</si>
  <si>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</si>
  <si>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</si>
  <si>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</si>
  <si>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</si>
  <si>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</si>
  <si>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</si>
  <si>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</si>
  <si>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</si>
  <si>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</si>
  <si>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</si>
  <si>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</si>
  <si>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</si>
  <si>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</si>
  <si>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</si>
  <si>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</si>
  <si>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</si>
  <si>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</si>
  <si>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</si>
  <si>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</si>
  <si>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</si>
  <si>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</si>
  <si>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</si>
  <si>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</si>
  <si>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</si>
  <si>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</si>
  <si>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</si>
  <si>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</si>
  <si>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</si>
  <si>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</si>
  <si>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</si>
  <si>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</si>
  <si>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</si>
  <si>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</si>
  <si>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</si>
  <si>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</si>
  <si>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</si>
  <si>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</si>
  <si>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</si>
  <si>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</si>
  <si>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</si>
  <si>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</si>
  <si>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</si>
  <si>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</si>
  <si>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</si>
  <si>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</si>
  <si>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</si>
  <si>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</si>
  <si>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</si>
  <si>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</si>
  <si>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</si>
  <si>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</si>
  <si>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</si>
  <si>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</si>
  <si>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</si>
  <si>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</si>
  <si>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</si>
  <si>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</si>
  <si>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</si>
  <si>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</si>
  <si>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</si>
  <si>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</si>
  <si>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</si>
  <si>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</si>
  <si>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</si>
  <si>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</si>
  <si>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</si>
  <si>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</si>
  <si>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</si>
  <si>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</si>
  <si>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</si>
  <si>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</si>
  <si>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</si>
  <si>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</si>
  <si>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</si>
  <si>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</si>
  <si>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</si>
  <si>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</si>
  <si>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</si>
  <si>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</si>
  <si>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</si>
  <si>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</si>
  <si>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</si>
  <si>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</si>
  <si>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</si>
  <si>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</si>
  <si>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</si>
  <si>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</si>
  <si>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</si>
  <si>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</si>
  <si>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</si>
  <si>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</si>
  <si>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</si>
  <si>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</si>
  <si>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</si>
  <si>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</si>
  <si>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</si>
  <si>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</si>
  <si>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</si>
  <si>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</si>
  <si>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</si>
  <si>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</si>
  <si>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</si>
  <si>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</si>
  <si>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</si>
  <si>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</si>
  <si>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</si>
  <si>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</si>
  <si>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</si>
  <si>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</si>
  <si>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</si>
  <si>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</si>
  <si>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</si>
  <si>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</si>
  <si>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</si>
  <si>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</si>
  <si>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</si>
  <si>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</si>
  <si>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</si>
  <si>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</si>
  <si>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</si>
  <si>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</si>
  <si>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</si>
  <si>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</si>
  <si>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</si>
  <si>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</si>
  <si>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</si>
  <si>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</si>
  <si>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</si>
  <si>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</si>
  <si>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</si>
  <si>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</si>
  <si>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</si>
  <si>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</si>
  <si>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</si>
  <si>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</si>
  <si>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</si>
  <si>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</si>
  <si>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</si>
  <si>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</si>
  <si>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</si>
  <si>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</si>
  <si>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</si>
  <si>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</si>
  <si>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</si>
  <si>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</si>
  <si>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</si>
  <si>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</si>
  <si>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</si>
  <si>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</si>
  <si>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</si>
  <si>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</si>
  <si>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</si>
  <si>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</si>
  <si>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</si>
  <si>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</si>
  <si>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</si>
  <si>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</si>
  <si>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</si>
  <si>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</si>
  <si>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</si>
  <si>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</si>
  <si>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</si>
  <si>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</si>
  <si>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</si>
  <si>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</si>
  <si>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</si>
  <si>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</si>
  <si>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</si>
  <si>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</si>
  <si>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</si>
  <si>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</si>
  <si>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</si>
  <si>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</si>
  <si>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</si>
  <si>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</si>
  <si>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</si>
  <si>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</si>
  <si>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</si>
  <si>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</si>
  <si>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</si>
  <si>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</si>
  <si>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</si>
  <si>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</si>
  <si>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</si>
  <si>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</si>
  <si>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</si>
  <si>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</si>
  <si>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</si>
  <si>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</si>
  <si>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</si>
  <si>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</si>
  <si>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</si>
  <si>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</si>
  <si>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</si>
  <si>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</si>
  <si>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</si>
  <si>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</si>
  <si>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</si>
  <si>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</si>
  <si>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</si>
  <si>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</si>
  <si>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</si>
  <si>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</si>
  <si>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</si>
  <si>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</si>
  <si>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</si>
  <si>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</si>
  <si>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</si>
  <si>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</si>
  <si>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</si>
  <si>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</si>
  <si>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</si>
  <si>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</si>
  <si>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</si>
  <si>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</si>
  <si>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</si>
  <si>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</si>
  <si>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</si>
  <si>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</si>
  <si>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</si>
  <si>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</si>
  <si>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</si>
  <si>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</si>
  <si>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</si>
  <si>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</si>
  <si>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</si>
  <si>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</si>
  <si>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</si>
  <si>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</si>
  <si>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</si>
  <si>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</si>
  <si>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</si>
  <si>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</si>
  <si>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</si>
  <si>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</si>
  <si>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</si>
  <si>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</si>
  <si>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</si>
  <si>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</si>
  <si>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</si>
  <si>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</si>
  <si>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</si>
  <si>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</si>
  <si>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</si>
  <si>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</si>
  <si>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</si>
  <si>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</si>
  <si>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</si>
  <si>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</si>
  <si>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</si>
  <si>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</si>
  <si>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</si>
  <si>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</si>
  <si>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</si>
  <si>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>AL 28 DE MARZO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</si>
</sst>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56">
      <alignment/>
      <protection/>
    </xf>
    <xf numFmtId="0" fontId="59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59" fillId="34" borderId="0" xfId="56" applyFont="1" applyFill="1" applyBorder="1" applyAlignment="1">
      <alignment horizontal="left" indent="3"/>
      <protection/>
    </xf>
    <xf numFmtId="0" fontId="59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59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59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4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4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4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5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5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4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66" fillId="8" borderId="14" xfId="54" applyFont="1" applyFill="1" applyBorder="1" applyAlignment="1" applyProtection="1">
      <alignment horizontal="center"/>
      <protection/>
    </xf>
    <xf numFmtId="0" fontId="66" fillId="8" borderId="14" xfId="54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4" applyFont="1" applyFill="1" applyBorder="1" applyAlignment="1" applyProtection="1">
      <alignment vertical="top"/>
      <protection/>
    </xf>
    <xf numFmtId="0" fontId="66" fillId="2" borderId="14" xfId="54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top"/>
      <protection/>
    </xf>
    <xf numFmtId="0" fontId="67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4" applyFont="1" applyFill="1" applyBorder="1" applyAlignment="1" applyProtection="1">
      <alignment vertical="top"/>
      <protection locked="0"/>
    </xf>
    <xf numFmtId="0" fontId="67" fillId="36" borderId="14" xfId="54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7" xfId="48" applyFont="1" applyFill="1" applyBorder="1" applyAlignment="1" applyProtection="1">
      <alignment/>
      <protection locked="0"/>
    </xf>
    <xf numFmtId="43" fontId="28" fillId="38" borderId="18" xfId="48" applyFont="1" applyFill="1" applyBorder="1" applyAlignment="1">
      <alignment/>
    </xf>
    <xf numFmtId="43" fontId="63" fillId="35" borderId="0" xfId="48" applyFont="1" applyFill="1" applyBorder="1" applyAlignment="1">
      <alignment/>
    </xf>
    <xf numFmtId="190" fontId="0" fillId="0" borderId="0" xfId="56" applyNumberFormat="1">
      <alignment/>
      <protection/>
    </xf>
    <xf numFmtId="43" fontId="63" fillId="33" borderId="0" xfId="48" applyFont="1" applyFill="1" applyBorder="1" applyAlignment="1" applyProtection="1">
      <alignment/>
      <protection locked="0"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1">
      <selection activeCell="N11" sqref="N11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2" width="11.421875" style="1" customWidth="1"/>
    <col min="13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6" t="s">
        <v>395</v>
      </c>
      <c r="K1" s="127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399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3">
        <v>2965842.24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5">
        <v>14336580.27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5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40318840.51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31" t="s">
        <v>38</v>
      </c>
      <c r="B17" s="131" t="s">
        <v>32</v>
      </c>
      <c r="C17" s="131" t="s">
        <v>1</v>
      </c>
      <c r="D17" s="131" t="s">
        <v>33</v>
      </c>
      <c r="E17" s="131" t="s">
        <v>4</v>
      </c>
      <c r="F17" s="132" t="s">
        <v>36</v>
      </c>
      <c r="G17" s="130" t="s">
        <v>34</v>
      </c>
      <c r="H17" s="130" t="s">
        <v>19</v>
      </c>
      <c r="I17" s="130" t="s">
        <v>18</v>
      </c>
      <c r="J17" s="128" t="s">
        <v>287</v>
      </c>
      <c r="K17" s="128" t="s">
        <v>3</v>
      </c>
    </row>
    <row r="18" spans="1:11" ht="44.25" customHeight="1">
      <c r="A18" s="131"/>
      <c r="B18" s="131"/>
      <c r="C18" s="131"/>
      <c r="D18" s="131"/>
      <c r="E18" s="131"/>
      <c r="F18" s="133"/>
      <c r="G18" s="130"/>
      <c r="H18" s="130"/>
      <c r="I18" s="130"/>
      <c r="J18" s="129"/>
      <c r="K18" s="129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22982828.310000002</v>
      </c>
      <c r="H19" s="61">
        <f>+H20+H219+H338+H396+H403+H486</f>
        <v>12428480.92</v>
      </c>
      <c r="I19" s="61">
        <f>+I20+I88+I219+I338+I396+I403+I486</f>
        <v>0</v>
      </c>
      <c r="J19" s="61">
        <f>+J20+J88+J219+J338+J396+J403+J486</f>
        <v>36899077.75</v>
      </c>
      <c r="K19" s="90">
        <f>+K20+K88+K219+K338+K396+K403+K486</f>
        <v>100</v>
      </c>
    </row>
    <row r="20" spans="1:13" ht="12.75">
      <c r="A20" s="66">
        <v>2</v>
      </c>
      <c r="B20" s="67">
        <v>1</v>
      </c>
      <c r="C20" s="68"/>
      <c r="D20" s="68"/>
      <c r="E20" s="68"/>
      <c r="F20" s="69" t="s">
        <v>288</v>
      </c>
      <c r="G20" s="70">
        <f>+G21+G48+G64+G71+G79</f>
        <v>22982828.310000002</v>
      </c>
      <c r="H20" s="70">
        <f>+H21+H48+H64+H71+H79+H147</f>
        <v>6638502.86</v>
      </c>
      <c r="I20" s="70">
        <f>+I21+I48+I64+I71+I79</f>
        <v>0</v>
      </c>
      <c r="J20" s="70">
        <f>+J21+J48+J64+J71+J79+J147</f>
        <v>29621331.169999998</v>
      </c>
      <c r="K20" s="91">
        <f>+K21+K48+K64+K71+K79</f>
        <v>80.24646678330598</v>
      </c>
      <c r="M20" s="124"/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19919426.42</v>
      </c>
      <c r="H21" s="63">
        <f>+H22+H29+H37+H39+H41+H46</f>
        <v>6101343.86</v>
      </c>
      <c r="I21" s="63">
        <f>+I22+I29+I37+I39+I41+I46</f>
        <v>0</v>
      </c>
      <c r="J21" s="63">
        <f>+J22+J29+J37+J39+J41+J46</f>
        <v>26020770.279999997</v>
      </c>
      <c r="K21" s="92">
        <f>+K22+K29+K37+K39+K41+K46</f>
        <v>70.51875511983494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8821366.54</v>
      </c>
      <c r="H22" s="57">
        <f>SUM(H23:H28)</f>
        <v>1199901.25</v>
      </c>
      <c r="I22" s="57">
        <f>SUM(I23:I28)</f>
        <v>0</v>
      </c>
      <c r="J22" s="57">
        <f>SUM(J23:J28)</f>
        <v>10021267.79</v>
      </c>
      <c r="K22" s="93">
        <f>SUM(K23:K28)</f>
        <v>27.158586070623404</v>
      </c>
      <c r="M22" s="124"/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f>1670960.4</f>
        <v>1670960.4</v>
      </c>
      <c r="H23" s="36">
        <f>860711.98+24699.33</f>
        <v>885411.3099999999</v>
      </c>
      <c r="I23" s="36"/>
      <c r="J23" s="36">
        <f aca="true" t="shared" si="0" ref="J23:J28">SUBTOTAL(9,G23:I23)</f>
        <v>2556371.71</v>
      </c>
      <c r="K23" s="83">
        <f>_xlfn.IFERROR(J23/$J$19*100,"0.00")</f>
        <v>6.928009765772533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7150406.14</v>
      </c>
      <c r="H24" s="36">
        <f>129397.52+137092.42</f>
        <v>266489.94</v>
      </c>
      <c r="I24" s="36"/>
      <c r="J24" s="36">
        <f t="shared" si="0"/>
        <v>7416896.08</v>
      </c>
      <c r="K24" s="83">
        <f>_xlfn.IFERROR(J24/$J$19*100,"0.00")</f>
        <v>20.100491752805393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48000</v>
      </c>
      <c r="I27" s="36"/>
      <c r="J27" s="36">
        <f t="shared" si="0"/>
        <v>48000</v>
      </c>
      <c r="K27" s="83">
        <f>_xlfn.IFERROR(J27/$J$19*100,"0.00")</f>
        <v>0.1300845520454776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11098059.88</v>
      </c>
      <c r="H29" s="57">
        <f>SUM(H30:H36)</f>
        <v>4775776.91</v>
      </c>
      <c r="I29" s="57">
        <f>SUM(I30:I36)</f>
        <v>0</v>
      </c>
      <c r="J29" s="57">
        <f>SUM(J30:J36)</f>
        <v>15873836.790000001</v>
      </c>
      <c r="K29" s="93">
        <f>SUM(K30:K36)</f>
        <v>43.01960308479526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11098059.88</v>
      </c>
      <c r="H30" s="36">
        <v>866334.5</v>
      </c>
      <c r="I30" s="36"/>
      <c r="J30" s="36">
        <f aca="true" t="shared" si="1" ref="J30:J36">SUBTOTAL(9,G30:I30)</f>
        <v>11964394.38</v>
      </c>
      <c r="K30" s="83">
        <f>_xlfn.IFERROR(J30/$J$19*100,"0.00")</f>
        <v>32.42464340453604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3043795.57</v>
      </c>
      <c r="I31" s="36"/>
      <c r="J31" s="36">
        <f t="shared" si="1"/>
        <v>3043795.57</v>
      </c>
      <c r="K31" s="83">
        <f>_xlfn.IFERROR(J31/$J$19*100,"0.00")</f>
        <v>8.248974650863733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>
        <f>20029.53+31500</f>
        <v>51529.53</v>
      </c>
      <c r="I32" s="36"/>
      <c r="J32" s="36">
        <f t="shared" si="1"/>
        <v>51529.53</v>
      </c>
      <c r="K32" s="83">
        <f>_xlfn.IFERROR(J32/$J$19*100,"0.00")</f>
        <v>0.13964991306591668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814117.31</v>
      </c>
      <c r="I34" s="36"/>
      <c r="J34" s="36">
        <f t="shared" si="1"/>
        <v>814117.31</v>
      </c>
      <c r="K34" s="83">
        <f>_xlfn.IFERROR(J34/$J$19*100,"0.00")</f>
        <v>2.2063351163295675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110561</v>
      </c>
      <c r="I41" s="57">
        <f>SUM(I42:I45)</f>
        <v>0</v>
      </c>
      <c r="J41" s="57">
        <f>SUM(J42:J45)</f>
        <v>110561</v>
      </c>
      <c r="K41" s="93">
        <f>SUM(K42:K45)</f>
        <v>0.2996307949729177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>
        <v>14547.5</v>
      </c>
      <c r="I42" s="36"/>
      <c r="J42" s="36">
        <f>SUBTOTAL(9,G42:I42)</f>
        <v>14547.5</v>
      </c>
      <c r="K42" s="83">
        <f>_xlfn.IFERROR(J42/$J$19*100,"0.00")</f>
        <v>0.0394251046016997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>
        <v>96013.5</v>
      </c>
      <c r="I44" s="36"/>
      <c r="J44" s="36">
        <f>SUBTOTAL(9,G44:I44)</f>
        <v>96013.5</v>
      </c>
      <c r="K44" s="83">
        <f>_xlfn.IFERROR(J44/$J$19*100,"0.00")</f>
        <v>0.26020569037121805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15104.7</v>
      </c>
      <c r="I46" s="57">
        <f>I47</f>
        <v>0</v>
      </c>
      <c r="J46" s="57">
        <f>J47</f>
        <v>15104.7</v>
      </c>
      <c r="K46" s="93">
        <f>K47</f>
        <v>0.04093516944336095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>
        <v>15104.7</v>
      </c>
      <c r="I47" s="36"/>
      <c r="J47" s="36">
        <f>SUBTOTAL(9,G47:I47)</f>
        <v>15104.7</v>
      </c>
      <c r="K47" s="83">
        <f>_xlfn.IFERROR(J47/$J$19*100,"0.00")</f>
        <v>0.04093516944336095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526034</v>
      </c>
      <c r="I48" s="63">
        <f>+I49+I51+I62</f>
        <v>0</v>
      </c>
      <c r="J48" s="63">
        <f>+J49+J51+J62</f>
        <v>526034</v>
      </c>
      <c r="K48" s="92">
        <f>+K49+K51+K62</f>
        <v>1.4256020260560576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526034</v>
      </c>
      <c r="I51" s="57">
        <f>SUM(I52:I61)</f>
        <v>0</v>
      </c>
      <c r="J51" s="57">
        <f>SUM(J52:J61)</f>
        <v>526034</v>
      </c>
      <c r="K51" s="93">
        <f>SUM(K52:K61)</f>
        <v>1.4256020260560576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173794</v>
      </c>
      <c r="I56" s="36"/>
      <c r="J56" s="36">
        <f t="shared" si="2"/>
        <v>173794</v>
      </c>
      <c r="K56" s="83">
        <f>_xlfn.IFERROR(J56/$J$19*100,"0.00")</f>
        <v>0.47099822162899446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352240</v>
      </c>
      <c r="I59" s="36"/>
      <c r="J59" s="36">
        <f t="shared" si="2"/>
        <v>352240</v>
      </c>
      <c r="K59" s="83">
        <f>_xlfn.IFERROR(J59/$J$19*100,"0.00")</f>
        <v>0.9546038044270632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302</v>
      </c>
      <c r="G79" s="63">
        <f>G80+G82+G84+G86</f>
        <v>3063401.89</v>
      </c>
      <c r="H79" s="63">
        <f>H80+H82+H84+H86</f>
        <v>0</v>
      </c>
      <c r="I79" s="63">
        <f>I80+I82+I84+I86</f>
        <v>0</v>
      </c>
      <c r="J79" s="63">
        <f>J80+J82+J84+J86</f>
        <v>3063401.89</v>
      </c>
      <c r="K79" s="92">
        <f>K80+K82+K84+K86</f>
        <v>8.30210963741499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1412287.57</v>
      </c>
      <c r="H80" s="57">
        <f>H81</f>
        <v>0</v>
      </c>
      <c r="I80" s="57">
        <f>I81</f>
        <v>0</v>
      </c>
      <c r="J80" s="57">
        <f>J81</f>
        <v>1412287.57</v>
      </c>
      <c r="K80" s="93">
        <f>K81</f>
        <v>3.8274332479759607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1412287.57</v>
      </c>
      <c r="H81" s="36"/>
      <c r="I81" s="36"/>
      <c r="J81" s="36">
        <f>SUBTOTAL(9,G81:I81)</f>
        <v>1412287.57</v>
      </c>
      <c r="K81" s="83">
        <f>_xlfn.IFERROR(J81/$J$19*100,"0.00")</f>
        <v>3.8274332479759607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1414279.46</v>
      </c>
      <c r="H82" s="57">
        <f>H83</f>
        <v>0</v>
      </c>
      <c r="I82" s="57">
        <f>I83</f>
        <v>0</v>
      </c>
      <c r="J82" s="57">
        <f>J83</f>
        <v>1414279.46</v>
      </c>
      <c r="K82" s="93">
        <f>K83</f>
        <v>3.832831458775416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1414279.46</v>
      </c>
      <c r="H83" s="36"/>
      <c r="I83" s="36"/>
      <c r="J83" s="36">
        <f>SUBTOTAL(9,G83:I83)</f>
        <v>1414279.46</v>
      </c>
      <c r="K83" s="83">
        <f>_xlfn.IFERROR(J83/$J$19*100,"0.00")</f>
        <v>3.832831458775416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236834.86</v>
      </c>
      <c r="H84" s="57">
        <f>H85</f>
        <v>0</v>
      </c>
      <c r="I84" s="57">
        <f>I85</f>
        <v>0</v>
      </c>
      <c r="J84" s="57">
        <f>J85</f>
        <v>236834.86</v>
      </c>
      <c r="K84" s="93">
        <f>K85</f>
        <v>0.6418449306636126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236834.86</v>
      </c>
      <c r="H85" s="36"/>
      <c r="I85" s="36"/>
      <c r="J85" s="36">
        <f>SUBTOTAL(9,G85:I85)</f>
        <v>236834.86</v>
      </c>
      <c r="K85" s="83">
        <f>_xlfn.IFERROR(J85/$J$19*100,"0.00")</f>
        <v>0.6418449306636126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303</v>
      </c>
      <c r="G88" s="70">
        <f>+G89+G107+G112+G117+G126+G147+G166+G184</f>
        <v>0</v>
      </c>
      <c r="H88" s="70">
        <f>+H89+H107+H112+H117+H126+H147+H166+H184</f>
        <v>1498893.5199999998</v>
      </c>
      <c r="I88" s="70">
        <f>+I89+I107+I112+I117+I126+I147+I166+I184</f>
        <v>0</v>
      </c>
      <c r="J88" s="70">
        <f>+J89+J107+J112+J117+J126+J166+J184</f>
        <v>1487768.5199999998</v>
      </c>
      <c r="K88" s="91">
        <f>+K89+K107+K112+K117+K126+K147+K166+K184</f>
        <v>4.062143585688941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346286.72</v>
      </c>
      <c r="I89" s="63">
        <f>+I90+I92+I94+I96+I98+I100+I103+I105</f>
        <v>0</v>
      </c>
      <c r="J89" s="63">
        <f>+J90+J92+J94+J96+J98+J100+J103+J105</f>
        <v>346286.72</v>
      </c>
      <c r="K89" s="92">
        <f>+K90+K92+K94+K96+K98+K100+K103+K105</f>
        <v>0.9384698510520362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97842.31</v>
      </c>
      <c r="I94" s="57">
        <f>I95</f>
        <v>0</v>
      </c>
      <c r="J94" s="57">
        <f>J95</f>
        <v>97842.31</v>
      </c>
      <c r="K94" s="93">
        <f>K95</f>
        <v>0.2651619389050991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97842.31</v>
      </c>
      <c r="I95" s="36"/>
      <c r="J95" s="36">
        <f>SUBTOTAL(9,G95:I95)</f>
        <v>97842.31</v>
      </c>
      <c r="K95" s="83">
        <f>_xlfn.IFERROR(J95/$J$19*100,"0.00")</f>
        <v>0.2651619389050991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156494.41</v>
      </c>
      <c r="I98" s="57">
        <f>I99</f>
        <v>0</v>
      </c>
      <c r="J98" s="57">
        <f>J99</f>
        <v>156494.41</v>
      </c>
      <c r="K98" s="93">
        <f>K99</f>
        <v>0.424114692134819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156494.41</v>
      </c>
      <c r="I99" s="36"/>
      <c r="J99" s="36">
        <f>SUBTOTAL(9,G99:I99)</f>
        <v>156494.41</v>
      </c>
      <c r="K99" s="83">
        <f>_xlfn.IFERROR(J99/$J$19*100,"0.00")</f>
        <v>0.424114692134819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91950</v>
      </c>
      <c r="I105" s="57">
        <f>I106</f>
        <v>0</v>
      </c>
      <c r="J105" s="57">
        <f>J106</f>
        <v>91950</v>
      </c>
      <c r="K105" s="93">
        <f>K106</f>
        <v>0.24919322001211805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91950</v>
      </c>
      <c r="I106" s="36"/>
      <c r="J106" s="36">
        <f>SUBTOTAL(9,G106:I106)</f>
        <v>91950</v>
      </c>
      <c r="K106" s="83">
        <f>_xlfn.IFERROR(J106/$J$19*100,"0.00")</f>
        <v>0.24919322001211805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304</v>
      </c>
      <c r="G107" s="63">
        <f>+G108+G110</f>
        <v>0</v>
      </c>
      <c r="H107" s="63">
        <f>+H108+H110</f>
        <v>430851.18</v>
      </c>
      <c r="I107" s="63">
        <f>+I108+I110</f>
        <v>0</v>
      </c>
      <c r="J107" s="63">
        <f>+J108+J110</f>
        <v>430851.18</v>
      </c>
      <c r="K107" s="92">
        <f>+K108+K110</f>
        <v>1.1676475572617802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430851.18</v>
      </c>
      <c r="I110" s="57">
        <f>I111</f>
        <v>0</v>
      </c>
      <c r="J110" s="57">
        <f>J111</f>
        <v>430851.18</v>
      </c>
      <c r="K110" s="93">
        <f>K111</f>
        <v>1.1676475572617802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430851.18</v>
      </c>
      <c r="I111" s="36"/>
      <c r="J111" s="36">
        <f>SUBTOTAL(9,G111:I111)</f>
        <v>430851.18</v>
      </c>
      <c r="K111" s="83">
        <f>_xlfn.IFERROR(J111/$J$19*100,"0.00")</f>
        <v>1.1676475572617802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0</v>
      </c>
      <c r="I117" s="63">
        <f>+I118+I120+I122+I124</f>
        <v>0</v>
      </c>
      <c r="J117" s="63">
        <f>+J118+J120+J122+J124</f>
        <v>0</v>
      </c>
      <c r="K117" s="92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93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83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11125</v>
      </c>
      <c r="I147" s="63">
        <f>+I148+I150+I152+I154+I156+I158+I160+I162+I164</f>
        <v>0</v>
      </c>
      <c r="J147" s="63">
        <f>+J148+J150+J152+J154+J156+J158+J160+J162+J164</f>
        <v>11125</v>
      </c>
      <c r="K147" s="92">
        <f>+K148+K150+K152+K154+K156+K158+K160+K162+K164</f>
        <v>0.030149805031373714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11125</v>
      </c>
      <c r="I152" s="57">
        <f>I153</f>
        <v>0</v>
      </c>
      <c r="J152" s="57">
        <f>J153</f>
        <v>11125</v>
      </c>
      <c r="K152" s="93">
        <f>K153</f>
        <v>0.030149805031373714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11125</v>
      </c>
      <c r="I153" s="36"/>
      <c r="J153" s="36">
        <f>SUBTOTAL(9,G153:I153)</f>
        <v>11125</v>
      </c>
      <c r="K153" s="83">
        <f>_xlfn.IFERROR(J153/$J$19*100,"0.00")</f>
        <v>0.030149805031373714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591803.4299999999</v>
      </c>
      <c r="I166" s="63">
        <f>+I167+I175+I182</f>
        <v>0</v>
      </c>
      <c r="J166" s="63">
        <f>+J167+J175+J182</f>
        <v>591803.4299999999</v>
      </c>
      <c r="K166" s="92">
        <f>+K167+K175+K182</f>
        <v>1.6038434185526493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285000</v>
      </c>
      <c r="I167" s="57">
        <f>SUM(I168:I174)</f>
        <v>0</v>
      </c>
      <c r="J167" s="57">
        <f>SUM(J168:J174)</f>
        <v>285000</v>
      </c>
      <c r="K167" s="93">
        <f>SUM(K168:K174)</f>
        <v>0.7723770277700233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>
        <v>285000</v>
      </c>
      <c r="I168" s="36"/>
      <c r="J168" s="36">
        <f aca="true" t="shared" si="3" ref="J168:J174">SUBTOTAL(9,G168:I168)</f>
        <v>285000</v>
      </c>
      <c r="K168" s="83">
        <f>_xlfn.IFERROR(J168/$J$19*100,"0.00")</f>
        <v>0.7723770277700233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83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306803.43</v>
      </c>
      <c r="I175" s="57">
        <f>SUM(I176:I181)</f>
        <v>0</v>
      </c>
      <c r="J175" s="57">
        <f>SUM(J176:J181)</f>
        <v>306803.43</v>
      </c>
      <c r="K175" s="93">
        <f>SUM(K176:K181)</f>
        <v>0.831466390782626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>
        <v>30240</v>
      </c>
      <c r="I180" s="88"/>
      <c r="J180" s="88">
        <f t="shared" si="4"/>
        <v>30240</v>
      </c>
      <c r="K180" s="89">
        <f>_xlfn.IFERROR(J180/$J$19*100,"0.00")</f>
        <v>0.08195326778865089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v>276563.43</v>
      </c>
      <c r="I181" s="36"/>
      <c r="J181" s="36">
        <f t="shared" si="4"/>
        <v>276563.43</v>
      </c>
      <c r="K181" s="83">
        <f>_xlfn.IFERROR(J181/$J$19*100,"0.00")</f>
        <v>0.7495131229939751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316</v>
      </c>
      <c r="G184" s="63">
        <f>+G185+G187+G189+G191+G193+G197+G202+G209+G213</f>
        <v>0</v>
      </c>
      <c r="H184" s="63">
        <f>+H185+H187+H189+H191+H193+H197+H202+H209+H213</f>
        <v>118827.19</v>
      </c>
      <c r="I184" s="63">
        <f>+I185+I187+I189+I191+I193+I197+I202+I209+I213</f>
        <v>0</v>
      </c>
      <c r="J184" s="63">
        <f>+J185+J187+J189+J191+J193+J197+J202+J209+J213</f>
        <v>118827.19</v>
      </c>
      <c r="K184" s="92">
        <f>+K185+K187+K189+K191+K193+K197+K202+K209+K213</f>
        <v>0.3220329537911012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3500</v>
      </c>
      <c r="I191" s="57">
        <f>I192</f>
        <v>0</v>
      </c>
      <c r="J191" s="57">
        <f>J192</f>
        <v>3500</v>
      </c>
      <c r="K191" s="93">
        <f>K192</f>
        <v>0.009485331919982742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3500</v>
      </c>
      <c r="I192" s="36"/>
      <c r="J192" s="36">
        <f>SUBTOTAL(9,G192:I192)</f>
        <v>3500</v>
      </c>
      <c r="K192" s="83">
        <f>_xlfn.IFERROR(J192/$J$19*100,"0.00")</f>
        <v>0.009485331919982742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21299.99</v>
      </c>
      <c r="I197" s="57">
        <f>SUM(I198:I201)</f>
        <v>0</v>
      </c>
      <c r="J197" s="57">
        <f>SUM(J198:J201)</f>
        <v>21299.99</v>
      </c>
      <c r="K197" s="93">
        <f>SUM(K198:K201)</f>
        <v>0.05772499286923235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21299.99</v>
      </c>
      <c r="I199" s="36"/>
      <c r="J199" s="36">
        <f>SUBTOTAL(9,G199:I199)</f>
        <v>21299.99</v>
      </c>
      <c r="K199" s="83">
        <f>_xlfn.IFERROR(J199/$J$19*100,"0.00")</f>
        <v>0.05772499286923235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94027.2</v>
      </c>
      <c r="I202" s="57">
        <f>SUM(I203:I208)</f>
        <v>0</v>
      </c>
      <c r="J202" s="57">
        <f>SUM(J203:J208)</f>
        <v>94027.2</v>
      </c>
      <c r="K202" s="93">
        <f>SUM(K203:K208)</f>
        <v>0.25482262900188607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>
        <v>94027.2</v>
      </c>
      <c r="I208" s="36"/>
      <c r="J208" s="36">
        <f t="shared" si="5"/>
        <v>94027.2</v>
      </c>
      <c r="K208" s="83">
        <f>_xlfn.IFERROR(J208/$J$19*100,"0.00")</f>
        <v>0.25482262900188607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3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3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5623324.36</v>
      </c>
      <c r="I219" s="70">
        <f>+I220+I232+I241+I254+I259+I270+I298+I314+I319</f>
        <v>0</v>
      </c>
      <c r="J219" s="70">
        <f>+J220+J232+J241+J254+J259+J270+J298+J314+J319</f>
        <v>5623324.36</v>
      </c>
      <c r="K219" s="91">
        <f>+K220+K232+K241+K254+K259+K270+K298+K314+K319</f>
        <v>15.239742299521293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42544.18</v>
      </c>
      <c r="I220" s="63">
        <f>+I221+I224+I226+I230</f>
        <v>0</v>
      </c>
      <c r="J220" s="63">
        <f>+J221+J224+J226+J230</f>
        <v>42544.18</v>
      </c>
      <c r="K220" s="92">
        <f>+K221+K224+K226+K230</f>
        <v>0.11529876244671183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42544.18</v>
      </c>
      <c r="I221" s="57">
        <f>SUM(I222:I222)</f>
        <v>0</v>
      </c>
      <c r="J221" s="57">
        <f>SUM(J222:J222)</f>
        <v>42544.18</v>
      </c>
      <c r="K221" s="93">
        <f>SUM(K222:K222)</f>
        <v>0.11529876244671183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42544.18</v>
      </c>
      <c r="I222" s="36"/>
      <c r="J222" s="36">
        <f>SUBTOTAL(9,G222:I222)</f>
        <v>42544.18</v>
      </c>
      <c r="K222" s="83">
        <f>_xlfn.IFERROR(J222/$J$19*100,"0.00")</f>
        <v>0.11529876244671183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94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83">
        <f>_xlfn.IFERROR(J231/$J$19*100,"0.00")</f>
        <v>0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77977.28</v>
      </c>
      <c r="I232" s="63">
        <f>+I233+I235+I237+I239</f>
        <v>0</v>
      </c>
      <c r="J232" s="63">
        <f>+J233+J235+J237+J239</f>
        <v>77977.28</v>
      </c>
      <c r="K232" s="92">
        <f>+K233+K235+K237+K239</f>
        <v>0.21132582371926628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76608.35</v>
      </c>
      <c r="I233" s="52">
        <f>+I234</f>
        <v>0</v>
      </c>
      <c r="J233" s="52">
        <f>+J234</f>
        <v>76608.35</v>
      </c>
      <c r="K233" s="94">
        <f>+K234</f>
        <v>0.2076158935977743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>
        <v>76608.35</v>
      </c>
      <c r="I234" s="47"/>
      <c r="J234" s="36">
        <f>SUBTOTAL(9,G234:I234)</f>
        <v>76608.35</v>
      </c>
      <c r="K234" s="83">
        <f>_xlfn.IFERROR(J234/$J$19*100,"0.00")</f>
        <v>0.2076158935977743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1368.93</v>
      </c>
      <c r="I235" s="52">
        <f>+I236</f>
        <v>0</v>
      </c>
      <c r="J235" s="52">
        <f>+J236</f>
        <v>1368.93</v>
      </c>
      <c r="K235" s="94">
        <f>+K236</f>
        <v>0.0037099301214919933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1368.93</v>
      </c>
      <c r="I236" s="47"/>
      <c r="J236" s="36">
        <f>SUBTOTAL(9,G236:I236)</f>
        <v>1368.93</v>
      </c>
      <c r="K236" s="83">
        <f>_xlfn.IFERROR(J236/$J$19*100,"0.00")</f>
        <v>0.0037099301214919933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320</v>
      </c>
      <c r="G241" s="63">
        <f>+G242+G244+G246+G248+G250+G252</f>
        <v>0</v>
      </c>
      <c r="H241" s="63">
        <f>+H242+H244+H246+H248+H250+H252</f>
        <v>34090.06</v>
      </c>
      <c r="I241" s="63">
        <f>+I242+I244+I246+I248+I250+I252</f>
        <v>0</v>
      </c>
      <c r="J241" s="63">
        <f>+J242+J244+J246+J248+J250+J252</f>
        <v>34090.06</v>
      </c>
      <c r="K241" s="92">
        <f>+K242+K244+K246+K248+K250+K252</f>
        <v>0.09238729550632196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34090.06</v>
      </c>
      <c r="I244" s="52">
        <f>+I245</f>
        <v>0</v>
      </c>
      <c r="J244" s="52">
        <f>+J245</f>
        <v>34090.06</v>
      </c>
      <c r="K244" s="94">
        <f>+K245</f>
        <v>0.09238729550632196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34090.06</v>
      </c>
      <c r="I245" s="36"/>
      <c r="J245" s="36">
        <f>SUBTOTAL(9,G245:I245)</f>
        <v>34090.06</v>
      </c>
      <c r="K245" s="83">
        <f>_xlfn.IFERROR(J245/$J$19*100,"0.00")</f>
        <v>0.09238729550632196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321</v>
      </c>
      <c r="G254" s="63">
        <f>+G255+G257</f>
        <v>0</v>
      </c>
      <c r="H254" s="63">
        <f>+H255+H257</f>
        <v>1555589.86</v>
      </c>
      <c r="I254" s="63">
        <f>+I255+I257</f>
        <v>0</v>
      </c>
      <c r="J254" s="63">
        <f>+J255+J257</f>
        <v>1555589.86</v>
      </c>
      <c r="K254" s="92">
        <f>+K255+K257</f>
        <v>4.215796043845567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1555589.86</v>
      </c>
      <c r="I255" s="52">
        <f>+I256</f>
        <v>0</v>
      </c>
      <c r="J255" s="52">
        <f>+J256</f>
        <v>1555589.86</v>
      </c>
      <c r="K255" s="94">
        <f>+K256</f>
        <v>4.215796043845567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1555589.86</v>
      </c>
      <c r="I256" s="36"/>
      <c r="J256" s="36">
        <f>SUBTOTAL(9,G256:I256)</f>
        <v>1555589.86</v>
      </c>
      <c r="K256" s="83">
        <f>_xlfn.IFERROR(J256/$J$19*100,"0.00")</f>
        <v>4.215796043845567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7047.39</v>
      </c>
      <c r="I259" s="63">
        <f>+I260+I262+I264+I266+I268</f>
        <v>0</v>
      </c>
      <c r="J259" s="63">
        <f>+J260+J262+J264+J266+J268</f>
        <v>7047.39</v>
      </c>
      <c r="K259" s="92">
        <f>+K260+K262+K264+K266+K268</f>
        <v>0.019099095234162054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7047.39</v>
      </c>
      <c r="I268" s="52">
        <f>+I269</f>
        <v>0</v>
      </c>
      <c r="J268" s="52">
        <f>+J269</f>
        <v>7047.39</v>
      </c>
      <c r="K268" s="94">
        <f>+K269</f>
        <v>0.019099095234162054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7047.39</v>
      </c>
      <c r="I269" s="36"/>
      <c r="J269" s="36">
        <f>SUBTOTAL(9,G269:I269)</f>
        <v>7047.39</v>
      </c>
      <c r="K269" s="83">
        <f>_xlfn.IFERROR(J269/$J$19*100,"0.00")</f>
        <v>0.019099095234162054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64454.45</v>
      </c>
      <c r="I270" s="63">
        <f>+I271+I277+I281+I288+I296</f>
        <v>0</v>
      </c>
      <c r="J270" s="63">
        <f>+J271+J277+J281+J288+J296</f>
        <v>64454.45</v>
      </c>
      <c r="K270" s="63">
        <f>+K271+K277+K281+K288+K296</f>
        <v>0.17467767199140904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17154.74</v>
      </c>
      <c r="I281" s="52">
        <f>+I282+I283+I284+I285+I286+I287</f>
        <v>0</v>
      </c>
      <c r="J281" s="52">
        <f>+J282+J283+J284+J285+J286+J287</f>
        <v>17154.74</v>
      </c>
      <c r="K281" s="94">
        <f>+K282+K283+K284+K285+K286+K287</f>
        <v>0.04649097225742993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17154.74</v>
      </c>
      <c r="I284" s="36"/>
      <c r="J284" s="36">
        <f t="shared" si="6"/>
        <v>17154.74</v>
      </c>
      <c r="K284" s="83">
        <f>_xlfn.IFERROR(J284/$J$19*100,"0.00")</f>
        <v>0.04649097225742993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83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47299.71</v>
      </c>
      <c r="I288" s="52">
        <f>+I289+I290+I291+I292+I293+I294+I295</f>
        <v>0</v>
      </c>
      <c r="J288" s="52">
        <f>+J289+J290+J291+J292+J293+J294+J295</f>
        <v>47299.71</v>
      </c>
      <c r="K288" s="94">
        <f>+K289+K290+K291+K292+K293+K294+K295</f>
        <v>0.12818669973397911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47299.71</v>
      </c>
      <c r="I292" s="36"/>
      <c r="J292" s="36">
        <f t="shared" si="7"/>
        <v>47299.71</v>
      </c>
      <c r="K292" s="83">
        <f>_xlfn.IFERROR(J292/$J$19*100,"0.00")</f>
        <v>0.12818669973397911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323</v>
      </c>
      <c r="G298" s="63">
        <f>+G299+G307</f>
        <v>0</v>
      </c>
      <c r="H298" s="63">
        <f>+H299+H307</f>
        <v>88416.75</v>
      </c>
      <c r="I298" s="63">
        <f>+I299+I307</f>
        <v>0</v>
      </c>
      <c r="J298" s="63">
        <f>+J299+J307</f>
        <v>88416.75</v>
      </c>
      <c r="K298" s="92">
        <f>+K299+K307</f>
        <v>0.23961777743889545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88416.75</v>
      </c>
      <c r="I299" s="52">
        <f>+I300+I301+I302+I303+I304+I305+I306</f>
        <v>0</v>
      </c>
      <c r="J299" s="52">
        <f>+J300+J301+J302+J303+J304+J305+J306</f>
        <v>88416.75</v>
      </c>
      <c r="K299" s="94">
        <f>+K300+K301+K302+K303+K304+K305+K306</f>
        <v>0.23961777743889545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83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88416.75</v>
      </c>
      <c r="I303" s="36"/>
      <c r="J303" s="36">
        <f t="shared" si="8"/>
        <v>88416.75</v>
      </c>
      <c r="K303" s="83">
        <f>_xlfn.IFERROR(J303/$J$19*100,"0.00")</f>
        <v>0.23961777743889545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326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3753204.39</v>
      </c>
      <c r="I319" s="63">
        <f>+I320+I322+I324+I326+I328+I330+I332+I334+I336</f>
        <v>0</v>
      </c>
      <c r="J319" s="63">
        <f>+J320+J322+J324+J326+J328+J330+J332+J334+J336</f>
        <v>3753204.39</v>
      </c>
      <c r="K319" s="92">
        <f>+K320+K322+K324+K326+K328+K330+K332+K334+K336</f>
        <v>10.17153982933896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269675</v>
      </c>
      <c r="I320" s="52">
        <f>+I321</f>
        <v>0</v>
      </c>
      <c r="J320" s="52">
        <f>+J321</f>
        <v>269675</v>
      </c>
      <c r="K320" s="94">
        <f>+K321</f>
        <v>0.7308448244346702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269675</v>
      </c>
      <c r="I321" s="36"/>
      <c r="J321" s="36">
        <f>SUBTOTAL(9,G321:I321)</f>
        <v>269675</v>
      </c>
      <c r="K321" s="83">
        <f>_xlfn.IFERROR(J321/$J$19*100,"0.00")</f>
        <v>0.7308448244346702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85198.41</v>
      </c>
      <c r="I322" s="52">
        <f>+I323</f>
        <v>0</v>
      </c>
      <c r="J322" s="52">
        <f>+J323</f>
        <v>85198.41</v>
      </c>
      <c r="K322" s="94">
        <f>+K323</f>
        <v>0.23089577082993626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f>8844+76354.41</f>
        <v>85198.41</v>
      </c>
      <c r="I323" s="36"/>
      <c r="J323" s="36">
        <f>SUBTOTAL(9,G323:I323)</f>
        <v>85198.41</v>
      </c>
      <c r="K323" s="83">
        <f>_xlfn.IFERROR(J323/$J$19*100,"0.00")</f>
        <v>0.23089577082993626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3398330.98</v>
      </c>
      <c r="I324" s="52">
        <f>+I325</f>
        <v>0</v>
      </c>
      <c r="J324" s="52">
        <f>+J325</f>
        <v>3398330.98</v>
      </c>
      <c r="K324" s="94">
        <f>+K325</f>
        <v>9.209799234074353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3398330.98</v>
      </c>
      <c r="I325" s="36"/>
      <c r="J325" s="36">
        <f>SUBTOTAL(9,G325:I325)</f>
        <v>3398330.98</v>
      </c>
      <c r="K325" s="83">
        <f>_xlfn.IFERROR(J325/$J$19*100,"0.00")</f>
        <v>9.209799234074353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94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83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331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332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334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335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336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338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339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340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342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343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344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346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347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349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351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352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353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355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356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357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358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360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361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362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363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364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365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366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367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368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370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372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373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374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374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375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376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377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378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379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380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381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382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166653.69999999998</v>
      </c>
      <c r="I403" s="70">
        <f>+I404+I415+I424+I433+I440+I455+I460+I479</f>
        <v>0</v>
      </c>
      <c r="J403" s="70">
        <f>+J404+J415+J424+J433+J440+J455+J460+J479</f>
        <v>166653.69999999998</v>
      </c>
      <c r="K403" s="91">
        <f>+K404+K415+K424+K433+K440+K455+K460+K479</f>
        <v>0.45164733148377945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156650.37</v>
      </c>
      <c r="I404" s="63">
        <f>+I405+I407+I409+I411+I413</f>
        <v>0</v>
      </c>
      <c r="J404" s="63">
        <f>+J405+J407+J409+J411+J413</f>
        <v>156650.37</v>
      </c>
      <c r="K404" s="92">
        <f>+K405+K407+K409+K411+K413</f>
        <v>0.42453735852517344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156650.37</v>
      </c>
      <c r="I409" s="52">
        <f>+I410</f>
        <v>0</v>
      </c>
      <c r="J409" s="52">
        <f>+J410</f>
        <v>156650.37</v>
      </c>
      <c r="K409" s="94">
        <f>+K410</f>
        <v>0.42453735852517344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>
        <v>156650.37</v>
      </c>
      <c r="I410" s="47"/>
      <c r="J410" s="36">
        <f>SUBTOTAL(9,G410:I410)</f>
        <v>156650.37</v>
      </c>
      <c r="K410" s="83">
        <f>_xlfn.IFERROR(J410/$J$19*100,"0.00")</f>
        <v>0.42453735852517344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10003.33</v>
      </c>
      <c r="I424" s="63">
        <f>+I425+I427+I429+I431</f>
        <v>0</v>
      </c>
      <c r="J424" s="63">
        <f>+J425+J427+J429+J431</f>
        <v>10003.33</v>
      </c>
      <c r="K424" s="92">
        <f>+K425+K427+K429+K431</f>
        <v>0.027109972958605993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10003.33</v>
      </c>
      <c r="I425" s="52">
        <f>+I426</f>
        <v>0</v>
      </c>
      <c r="J425" s="52">
        <f>+J426</f>
        <v>10003.33</v>
      </c>
      <c r="K425" s="94">
        <f>+K426</f>
        <v>0.027109972958605993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10003.33</v>
      </c>
      <c r="I426" s="47"/>
      <c r="J426" s="36">
        <f>SUBTOTAL(9,G426:I426)</f>
        <v>10003.33</v>
      </c>
      <c r="K426" s="83">
        <f>_xlfn.IFERROR(J426/$J$19*100,"0.00")</f>
        <v>0.027109972958605993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387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390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2018-04-03T14:27:56Z</cp:lastPrinted>
  <dcterms:created xsi:type="dcterms:W3CDTF">2007-07-31T17:41:49Z</dcterms:created>
  <dcterms:modified xsi:type="dcterms:W3CDTF">2018-04-10T18:48:04Z</dcterms:modified>
  <cp:category/>
  <cp:version/>
  <cp:contentType/>
  <cp:contentStatus/>
</cp:coreProperties>
</file>